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50" windowHeight="11640" activeTab="1"/>
  </bookViews>
  <sheets>
    <sheet name="Parade Recap" sheetId="1" r:id="rId1"/>
    <sheet name="Field Recap" sheetId="2" r:id="rId2"/>
    <sheet name="Indoor" sheetId="3" r:id="rId3"/>
    <sheet name="Awards" sheetId="4" r:id="rId4"/>
    <sheet name="Temp-do NOT open" sheetId="5" r:id="rId5"/>
    <sheet name="Summary-do NOT open" sheetId="6" r:id="rId6"/>
  </sheets>
  <definedNames>
    <definedName name="_xlnm.Print_Area" localSheetId="3">'Awards'!$A$1:$B$156</definedName>
    <definedName name="_xlnm.Print_Area" localSheetId="1">'Field Recap'!$A$1:$AD$29</definedName>
    <definedName name="_xlnm.Print_Area" localSheetId="2">'Indoor'!$A$1:$E$32</definedName>
    <definedName name="_xlnm.Print_Area" localSheetId="0">'Parade Recap'!$A$1:$O$17</definedName>
    <definedName name="_xlnm.Print_Area" localSheetId="5">'Summary-do NOT open'!$A$1:$H$51</definedName>
    <definedName name="_xlnm.Print_Titles" localSheetId="1">'Field Recap'!$1:$3</definedName>
  </definedNames>
  <calcPr fullCalcOnLoad="1"/>
</workbook>
</file>

<file path=xl/sharedStrings.xml><?xml version="1.0" encoding="utf-8"?>
<sst xmlns="http://schemas.openxmlformats.org/spreadsheetml/2006/main" count="232" uniqueCount="138">
  <si>
    <t>Music Effect</t>
  </si>
  <si>
    <t>Total</t>
  </si>
  <si>
    <t>Visual Effect</t>
  </si>
  <si>
    <t>Music Ensemble</t>
  </si>
  <si>
    <t>Comp</t>
  </si>
  <si>
    <t>Exc</t>
  </si>
  <si>
    <t>Visual Ensemble</t>
  </si>
  <si>
    <t>Percussion</t>
  </si>
  <si>
    <t>Rep</t>
  </si>
  <si>
    <t>Auxillary</t>
  </si>
  <si>
    <t>Per</t>
  </si>
  <si>
    <t>GE</t>
  </si>
  <si>
    <t>TOTAL</t>
  </si>
  <si>
    <t>Music Individual</t>
  </si>
  <si>
    <t>Visual Individual</t>
  </si>
  <si>
    <t>Tech</t>
  </si>
  <si>
    <t>Mus</t>
  </si>
  <si>
    <t>Music</t>
  </si>
  <si>
    <t>Visual</t>
  </si>
  <si>
    <t>RANK</t>
  </si>
  <si>
    <t>Auxiliary</t>
  </si>
  <si>
    <t>Summary Sheet</t>
  </si>
  <si>
    <t>Effect</t>
  </si>
  <si>
    <t>Repertoire</t>
  </si>
  <si>
    <t>Performance</t>
  </si>
  <si>
    <t>Ensemble</t>
  </si>
  <si>
    <t>Cont</t>
  </si>
  <si>
    <t>Technique</t>
  </si>
  <si>
    <t>Musicianship</t>
  </si>
  <si>
    <t>Individual</t>
  </si>
  <si>
    <t>Composition</t>
  </si>
  <si>
    <t>Excellence</t>
  </si>
  <si>
    <t>Effect Total</t>
  </si>
  <si>
    <t>Music Total</t>
  </si>
  <si>
    <t>TOTAL SCORE</t>
  </si>
  <si>
    <t>Visual Total (avg.)</t>
  </si>
  <si>
    <t>Total Score Calculated as follows:</t>
  </si>
  <si>
    <t>The sum of:</t>
  </si>
  <si>
    <t>20 points Music Effect</t>
  </si>
  <si>
    <t>20 points Visual Effect</t>
  </si>
  <si>
    <t>20 points Ensemble Music</t>
  </si>
  <si>
    <t>The average of:</t>
  </si>
  <si>
    <t>20 points Field Music</t>
  </si>
  <si>
    <t>20 points Percussion</t>
  </si>
  <si>
    <t>20 points Ensemble Visual</t>
  </si>
  <si>
    <t>20 points Field Visual</t>
  </si>
  <si>
    <t>20 points Auxiliary</t>
  </si>
  <si>
    <t>Average</t>
  </si>
  <si>
    <t>WHITE Class</t>
  </si>
  <si>
    <t>RED Class</t>
  </si>
  <si>
    <t>Warrensburg</t>
  </si>
  <si>
    <t>BLACK Class</t>
  </si>
  <si>
    <t>Parade 3</t>
  </si>
  <si>
    <t>Parade 2</t>
  </si>
  <si>
    <t>Parade 1</t>
  </si>
  <si>
    <t>Mar</t>
  </si>
  <si>
    <t>Hornline</t>
  </si>
  <si>
    <t>Drum Major</t>
  </si>
  <si>
    <t>Champion Captions</t>
  </si>
  <si>
    <t>Perf</t>
  </si>
  <si>
    <t>Indoor Percussion</t>
  </si>
  <si>
    <t>Indoor Auxiliary</t>
  </si>
  <si>
    <t>After the Drum Majors are ready:</t>
  </si>
  <si>
    <t>Let's have a big round of applause for all these teriffic groups this afternoon!</t>
  </si>
  <si>
    <t>Closing announcements</t>
  </si>
  <si>
    <t>Our next overall award is for the Outstanding Percussion section</t>
  </si>
  <si>
    <t>Our next overall award is for the Outstanding Auxiliary</t>
  </si>
  <si>
    <t>(parade awards concluded)</t>
  </si>
  <si>
    <t>(percussion awards concluded)</t>
  </si>
  <si>
    <t>Our final overall award is for the Outstanding Wind Section.  This award is named after</t>
  </si>
  <si>
    <t>a former trumpet player in the Band of Distinction.  Paul had a great energy</t>
  </si>
  <si>
    <t>and put his heart into our band.  Paul tragically lost his life in June of 2001.</t>
  </si>
  <si>
    <t>Oak Grove</t>
  </si>
  <si>
    <t>Bonner Springs</t>
  </si>
  <si>
    <t>Raytown</t>
  </si>
  <si>
    <t>School of the Osage</t>
  </si>
  <si>
    <t>William Chrisman</t>
  </si>
  <si>
    <t>JP Chapman</t>
  </si>
  <si>
    <t>Seymour</t>
  </si>
  <si>
    <t>Mexico</t>
  </si>
  <si>
    <t>Smith-Cotton</t>
  </si>
  <si>
    <t>Blue Springs South</t>
  </si>
  <si>
    <t>Drum Majors…  Front and Center please</t>
  </si>
  <si>
    <t>We also have some awards for overall performance, regardless of class.</t>
  </si>
  <si>
    <t>The first of these overall awards is for the Outstanding Drum Major.  This award is</t>
  </si>
  <si>
    <t>named after a former Odessa High School and Marching Mizzou Drum Major.</t>
  </si>
  <si>
    <t>Kris was an outstanding person and teacher in Odessa before passing away from MS.</t>
  </si>
  <si>
    <t>Once all bands are set in the finale…</t>
  </si>
  <si>
    <t>Handing out awards this afternoon is Grant Maledy, Director of Bands here at Odessa,</t>
  </si>
  <si>
    <t>Holden</t>
  </si>
  <si>
    <t>Clark County</t>
  </si>
  <si>
    <t>Leeton</t>
  </si>
  <si>
    <t>Richmond</t>
  </si>
  <si>
    <t>GOLD Class</t>
  </si>
  <si>
    <t>Savannah</t>
  </si>
  <si>
    <t>J. Oliver</t>
  </si>
  <si>
    <t>A. Goodwin-Clark</t>
  </si>
  <si>
    <t>B. Coker</t>
  </si>
  <si>
    <t>Savannah Percussion</t>
  </si>
  <si>
    <t>Oak Grove Percussion</t>
  </si>
  <si>
    <t>Holden Percussion</t>
  </si>
  <si>
    <t>School of the Osage Percussion</t>
  </si>
  <si>
    <t>Smith-Cotton Percussion</t>
  </si>
  <si>
    <t>Warrensburg Percussion</t>
  </si>
  <si>
    <t>Raytown Percussion</t>
  </si>
  <si>
    <t>B. Saccomanno</t>
  </si>
  <si>
    <t>Holden Guard</t>
  </si>
  <si>
    <t>Leeton Guard</t>
  </si>
  <si>
    <t>School of the Osage Guard</t>
  </si>
  <si>
    <t>Savannah Guard</t>
  </si>
  <si>
    <t>Bonner Springs Guard</t>
  </si>
  <si>
    <t>Oak Grove Guard</t>
  </si>
  <si>
    <t>Warrensburg Guard</t>
  </si>
  <si>
    <t>Raytown Guard</t>
  </si>
  <si>
    <t>Harrisonville</t>
  </si>
  <si>
    <t>D. Jaramillo</t>
  </si>
  <si>
    <t>D. Kerr</t>
  </si>
  <si>
    <t>T. Peterson</t>
  </si>
  <si>
    <t>S. Peterson</t>
  </si>
  <si>
    <t>M. Schliehs</t>
  </si>
  <si>
    <t>and the Odessa Drum Major Jonathon Dillon</t>
  </si>
  <si>
    <t>This morning, in the Parade contest, we had 4 classes of competition</t>
  </si>
  <si>
    <t>This afternoon in the Indoor Percussion contest, there were four classes of competition</t>
  </si>
  <si>
    <t>(indoor auxiliary awards concluded)</t>
  </si>
  <si>
    <t>This afternoon in the Indoor Auxiliary contest, there were four classes of competition</t>
  </si>
  <si>
    <t>This afternoon, in the Field competition, we had 4 classes of competing bands</t>
  </si>
  <si>
    <t>We look forward to seeing you back here at the Odessa Marching Invitational next October!!</t>
  </si>
  <si>
    <t>(field awards continue)</t>
  </si>
  <si>
    <t>and women!!!</t>
  </si>
  <si>
    <t>Let's have one more teriffic round of applause for all of these amazing young men</t>
  </si>
  <si>
    <t>Our next overall award, given to the Pit Crew and Parent Support group that exhibited</t>
  </si>
  <si>
    <t>the most dedication &amp; fun, put up with the most props and percussion equipment,</t>
  </si>
  <si>
    <t xml:space="preserve">and didn't drive into or run anyone over, goes to  </t>
  </si>
  <si>
    <t>This comes from Mr. Maledy/Amy Parsons</t>
  </si>
  <si>
    <t>Smith-Cotton Guard</t>
  </si>
  <si>
    <t>And the 2011 BLACK Class Indoor Auxiliary Champion is Raytown Guard</t>
  </si>
  <si>
    <t>The 2011 RED Class Indoor Percussion Champion is  Smith Cotton Percussion</t>
  </si>
  <si>
    <t>In the RED Class, Second Place is awarded to Smith-Cotton Guard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</si>
</sst>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0.0"/>
    <numFmt numFmtId="169" formatCode="[$€-2]\ #,##0.00_);[Red]\([$€-2]\ #,##0.00\)"/>
    <numFmt numFmtId="170" formatCode="[$-409]h:mm:ss\ AM/PM"/>
    <numFmt numFmtId="171" formatCode="[$-409]h:mm\ AM/PM;@"/>
    <numFmt numFmtId="172" formatCode="[$-409]h:mm\ ;@"/>
    <numFmt numFmtId="173" formatCode="h:mm\ ;@"/>
    <numFmt numFmtId="174" formatCode="h:mm;@"/>
  </numFmts>
  <fonts count="33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2"/>
      <color indexed="8"/>
      <name val="Arial Unicode MS"/>
      <family val="2"/>
    </font>
    <font>
      <i/>
      <sz val="14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55"/>
      <name val="Arial"/>
      <family val="2"/>
    </font>
    <font>
      <u val="single"/>
      <strike/>
      <sz val="36"/>
      <color indexed="9"/>
      <name val="Wingdings 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" fontId="5" fillId="0" borderId="18" xfId="0" applyNumberFormat="1" applyFont="1" applyFill="1" applyBorder="1" applyAlignment="1" applyProtection="1">
      <alignment horizontal="center"/>
      <protection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1" fontId="5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1" fontId="5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indent="3"/>
    </xf>
    <xf numFmtId="168" fontId="0" fillId="0" borderId="28" xfId="0" applyNumberFormat="1" applyFont="1" applyFill="1" applyBorder="1" applyAlignment="1" applyProtection="1">
      <alignment/>
      <protection locked="0"/>
    </xf>
    <xf numFmtId="2" fontId="5" fillId="0" borderId="20" xfId="0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left" indent="1"/>
      <protection locked="0"/>
    </xf>
    <xf numFmtId="0" fontId="4" fillId="0" borderId="27" xfId="0" applyFont="1" applyBorder="1" applyAlignment="1">
      <alignment horizontal="left"/>
    </xf>
    <xf numFmtId="0" fontId="0" fillId="0" borderId="3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indent="3"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3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74" fontId="5" fillId="0" borderId="0" xfId="0" applyNumberFormat="1" applyFont="1" applyAlignment="1">
      <alignment horizontal="center"/>
    </xf>
    <xf numFmtId="0" fontId="8" fillId="0" borderId="32" xfId="0" applyFont="1" applyBorder="1" applyAlignment="1" applyProtection="1">
      <alignment horizontal="center"/>
      <protection locked="0"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21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Alignment="1">
      <alignment horizontal="left" wrapText="1"/>
    </xf>
    <xf numFmtId="1" fontId="4" fillId="0" borderId="35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8" fontId="0" fillId="0" borderId="28" xfId="0" applyNumberFormat="1" applyFont="1" applyFill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37" xfId="0" applyFont="1" applyBorder="1" applyAlignment="1" applyProtection="1">
      <alignment/>
      <protection locked="0"/>
    </xf>
    <xf numFmtId="0" fontId="13" fillId="0" borderId="39" xfId="0" applyFont="1" applyBorder="1" applyAlignment="1" applyProtection="1">
      <alignment horizontal="left" indent="1"/>
      <protection locked="0"/>
    </xf>
    <xf numFmtId="0" fontId="13" fillId="0" borderId="29" xfId="0" applyFont="1" applyBorder="1" applyAlignment="1" applyProtection="1">
      <alignment horizontal="left" indent="1"/>
      <protection locked="0"/>
    </xf>
    <xf numFmtId="0" fontId="12" fillId="0" borderId="38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3" fillId="0" borderId="40" xfId="0" applyFont="1" applyBorder="1" applyAlignment="1" applyProtection="1">
      <alignment horizontal="left" vertical="center" indent="2"/>
      <protection locked="0"/>
    </xf>
    <xf numFmtId="0" fontId="11" fillId="0" borderId="0" xfId="0" applyFont="1" applyAlignment="1">
      <alignment/>
    </xf>
    <xf numFmtId="0" fontId="13" fillId="0" borderId="40" xfId="0" applyFont="1" applyBorder="1" applyAlignment="1" applyProtection="1">
      <alignment horizontal="left" indent="1"/>
      <protection locked="0"/>
    </xf>
    <xf numFmtId="1" fontId="5" fillId="0" borderId="34" xfId="0" applyNumberFormat="1" applyFont="1" applyFill="1" applyBorder="1" applyAlignment="1" applyProtection="1">
      <alignment horizontal="center"/>
      <protection/>
    </xf>
    <xf numFmtId="2" fontId="5" fillId="0" borderId="41" xfId="0" applyNumberFormat="1" applyFont="1" applyFill="1" applyBorder="1" applyAlignment="1" applyProtection="1">
      <alignment horizontal="center"/>
      <protection/>
    </xf>
    <xf numFmtId="2" fontId="5" fillId="0" borderId="42" xfId="0" applyNumberFormat="1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4" fillId="0" borderId="47" xfId="0" applyNumberFormat="1" applyFont="1" applyFill="1" applyBorder="1" applyAlignment="1" applyProtection="1">
      <alignment horizontal="center"/>
      <protection locked="0"/>
    </xf>
    <xf numFmtId="1" fontId="4" fillId="0" borderId="48" xfId="0" applyNumberFormat="1" applyFont="1" applyFill="1" applyBorder="1" applyAlignment="1" applyProtection="1">
      <alignment horizontal="center"/>
      <protection locked="0"/>
    </xf>
    <xf numFmtId="1" fontId="5" fillId="0" borderId="49" xfId="0" applyNumberFormat="1" applyFont="1" applyFill="1" applyBorder="1" applyAlignment="1" applyProtection="1">
      <alignment horizontal="center"/>
      <protection/>
    </xf>
    <xf numFmtId="1" fontId="4" fillId="0" borderId="50" xfId="0" applyNumberFormat="1" applyFont="1" applyFill="1" applyBorder="1" applyAlignment="1" applyProtection="1">
      <alignment horizontal="center"/>
      <protection locked="0"/>
    </xf>
    <xf numFmtId="2" fontId="5" fillId="0" borderId="50" xfId="0" applyNumberFormat="1" applyFont="1" applyFill="1" applyBorder="1" applyAlignment="1" applyProtection="1">
      <alignment horizontal="center"/>
      <protection/>
    </xf>
    <xf numFmtId="1" fontId="5" fillId="0" borderId="49" xfId="0" applyNumberFormat="1" applyFont="1" applyBorder="1" applyAlignment="1" applyProtection="1">
      <alignment horizontal="center"/>
      <protection/>
    </xf>
    <xf numFmtId="1" fontId="4" fillId="0" borderId="51" xfId="0" applyNumberFormat="1" applyFont="1" applyFill="1" applyBorder="1" applyAlignment="1" applyProtection="1">
      <alignment horizontal="center"/>
      <protection locked="0"/>
    </xf>
    <xf numFmtId="1" fontId="4" fillId="0" borderId="52" xfId="0" applyNumberFormat="1" applyFont="1" applyFill="1" applyBorder="1" applyAlignment="1" applyProtection="1">
      <alignment horizontal="center"/>
      <protection locked="0"/>
    </xf>
    <xf numFmtId="1" fontId="5" fillId="0" borderId="32" xfId="0" applyNumberFormat="1" applyFont="1" applyFill="1" applyBorder="1" applyAlignment="1" applyProtection="1">
      <alignment horizontal="center"/>
      <protection/>
    </xf>
    <xf numFmtId="1" fontId="4" fillId="0" borderId="53" xfId="0" applyNumberFormat="1" applyFont="1" applyFill="1" applyBorder="1" applyAlignment="1" applyProtection="1">
      <alignment horizontal="center"/>
      <protection locked="0"/>
    </xf>
    <xf numFmtId="2" fontId="5" fillId="0" borderId="53" xfId="0" applyNumberFormat="1" applyFont="1" applyFill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left" vertical="center" indent="2"/>
      <protection locked="0"/>
    </xf>
    <xf numFmtId="1" fontId="4" fillId="0" borderId="51" xfId="0" applyNumberFormat="1" applyFont="1" applyFill="1" applyBorder="1" applyAlignment="1" applyProtection="1">
      <alignment horizontal="center" vertical="center"/>
      <protection locked="0"/>
    </xf>
    <xf numFmtId="1" fontId="4" fillId="0" borderId="52" xfId="0" applyNumberFormat="1" applyFont="1" applyFill="1" applyBorder="1" applyAlignment="1" applyProtection="1">
      <alignment horizontal="center" vertical="center"/>
      <protection locked="0"/>
    </xf>
    <xf numFmtId="2" fontId="5" fillId="0" borderId="5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left" indent="1"/>
      <protection locked="0"/>
    </xf>
    <xf numFmtId="1" fontId="4" fillId="0" borderId="54" xfId="0" applyNumberFormat="1" applyFont="1" applyFill="1" applyBorder="1" applyAlignment="1" applyProtection="1">
      <alignment horizontal="center"/>
      <protection locked="0"/>
    </xf>
    <xf numFmtId="1" fontId="4" fillId="0" borderId="55" xfId="0" applyNumberFormat="1" applyFont="1" applyFill="1" applyBorder="1" applyAlignment="1" applyProtection="1">
      <alignment horizontal="center"/>
      <protection locked="0"/>
    </xf>
    <xf numFmtId="1" fontId="5" fillId="0" borderId="56" xfId="0" applyNumberFormat="1" applyFont="1" applyFill="1" applyBorder="1" applyAlignment="1" applyProtection="1">
      <alignment horizontal="center"/>
      <protection/>
    </xf>
    <xf numFmtId="1" fontId="4" fillId="0" borderId="57" xfId="0" applyNumberFormat="1" applyFont="1" applyFill="1" applyBorder="1" applyAlignment="1" applyProtection="1">
      <alignment horizontal="center"/>
      <protection locked="0"/>
    </xf>
    <xf numFmtId="2" fontId="5" fillId="0" borderId="57" xfId="0" applyNumberFormat="1" applyFont="1" applyFill="1" applyBorder="1" applyAlignment="1" applyProtection="1">
      <alignment horizontal="center"/>
      <protection/>
    </xf>
    <xf numFmtId="1" fontId="5" fillId="0" borderId="56" xfId="0" applyNumberFormat="1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left" indent="1"/>
      <protection locked="0"/>
    </xf>
    <xf numFmtId="1" fontId="5" fillId="0" borderId="52" xfId="0" applyNumberFormat="1" applyFont="1" applyFill="1" applyBorder="1" applyAlignment="1" applyProtection="1">
      <alignment horizontal="center"/>
      <protection/>
    </xf>
    <xf numFmtId="2" fontId="5" fillId="0" borderId="52" xfId="0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wrapText="1"/>
    </xf>
    <xf numFmtId="1" fontId="4" fillId="20" borderId="59" xfId="0" applyNumberFormat="1" applyFont="1" applyFill="1" applyBorder="1" applyAlignment="1" applyProtection="1">
      <alignment horizontal="center" vertical="center"/>
      <protection locked="0"/>
    </xf>
    <xf numFmtId="1" fontId="4" fillId="20" borderId="42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right" wrapText="1"/>
    </xf>
    <xf numFmtId="0" fontId="8" fillId="0" borderId="60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1" fontId="0" fillId="20" borderId="38" xfId="0" applyNumberFormat="1" applyFont="1" applyFill="1" applyBorder="1" applyAlignment="1" applyProtection="1">
      <alignment horizontal="center"/>
      <protection locked="0"/>
    </xf>
    <xf numFmtId="1" fontId="0" fillId="20" borderId="38" xfId="0" applyNumberFormat="1" applyFont="1" applyFill="1" applyBorder="1" applyAlignment="1" applyProtection="1">
      <alignment horizontal="center"/>
      <protection locked="0"/>
    </xf>
    <xf numFmtId="1" fontId="0" fillId="20" borderId="63" xfId="0" applyNumberFormat="1" applyFont="1" applyFill="1" applyBorder="1" applyAlignment="1" applyProtection="1">
      <alignment horizontal="center"/>
      <protection locked="0"/>
    </xf>
    <xf numFmtId="1" fontId="0" fillId="20" borderId="2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1" fontId="0" fillId="20" borderId="63" xfId="0" applyNumberFormat="1" applyFont="1" applyFill="1" applyBorder="1" applyAlignment="1" applyProtection="1">
      <alignment horizontal="center"/>
      <protection locked="0"/>
    </xf>
    <xf numFmtId="1" fontId="0" fillId="20" borderId="26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" fontId="4" fillId="20" borderId="59" xfId="0" applyNumberFormat="1" applyFont="1" applyFill="1" applyBorder="1" applyAlignment="1" applyProtection="1">
      <alignment horizontal="center" vertical="center"/>
      <protection locked="0"/>
    </xf>
    <xf numFmtId="1" fontId="4" fillId="20" borderId="42" xfId="0" applyNumberFormat="1" applyFont="1" applyFill="1" applyBorder="1" applyAlignment="1" applyProtection="1">
      <alignment horizontal="center" vertical="center"/>
      <protection locked="0"/>
    </xf>
    <xf numFmtId="1" fontId="4" fillId="2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1" name="WordArt 32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" name="WordArt 33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3" name="WordArt 34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4" name="WordArt 36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5" name="WordArt 37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6" name="WordArt 38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7" name="WordArt 39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8" name="WordArt 40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9" name="WordArt 41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0" name="WordArt 42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1" name="WordArt 43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2" name="WordArt 44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3" name="WordArt 45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4" name="WordArt 46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5" name="WordArt 47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18</xdr:row>
      <xdr:rowOff>28575</xdr:rowOff>
    </xdr:from>
    <xdr:to>
      <xdr:col>30</xdr:col>
      <xdr:colOff>285750</xdr:colOff>
      <xdr:row>18</xdr:row>
      <xdr:rowOff>200025</xdr:rowOff>
    </xdr:to>
    <xdr:sp macro="[0]!Summary">
      <xdr:nvSpPr>
        <xdr:cNvPr id="16" name="WordArt 48"/>
        <xdr:cNvSpPr>
          <a:spLocks/>
        </xdr:cNvSpPr>
      </xdr:nvSpPr>
      <xdr:spPr>
        <a:xfrm>
          <a:off x="13192125" y="38862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17" name="WordArt 50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18" name="WordArt 52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19" name="WordArt 53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0" name="WordArt 54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1" name="WordArt 55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2" name="WordArt 56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3" name="WordArt 57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4" name="WordArt 58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5" name="WordArt 59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30</xdr:col>
      <xdr:colOff>285750</xdr:colOff>
      <xdr:row>3</xdr:row>
      <xdr:rowOff>0</xdr:rowOff>
    </xdr:to>
    <xdr:sp macro="[0]!Summary">
      <xdr:nvSpPr>
        <xdr:cNvPr id="26" name="WordArt 60"/>
        <xdr:cNvSpPr>
          <a:spLocks/>
        </xdr:cNvSpPr>
      </xdr:nvSpPr>
      <xdr:spPr>
        <a:xfrm>
          <a:off x="13192125" y="5048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30</xdr:col>
      <xdr:colOff>285750</xdr:colOff>
      <xdr:row>3</xdr:row>
      <xdr:rowOff>0</xdr:rowOff>
    </xdr:to>
    <xdr:sp macro="[0]!Summary">
      <xdr:nvSpPr>
        <xdr:cNvPr id="27" name="WordArt 61"/>
        <xdr:cNvSpPr>
          <a:spLocks/>
        </xdr:cNvSpPr>
      </xdr:nvSpPr>
      <xdr:spPr>
        <a:xfrm>
          <a:off x="13192125" y="5048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16</xdr:row>
      <xdr:rowOff>28575</xdr:rowOff>
    </xdr:from>
    <xdr:to>
      <xdr:col>30</xdr:col>
      <xdr:colOff>285750</xdr:colOff>
      <xdr:row>16</xdr:row>
      <xdr:rowOff>190500</xdr:rowOff>
    </xdr:to>
    <xdr:sp macro="[0]!Summary">
      <xdr:nvSpPr>
        <xdr:cNvPr id="28" name="WordArt 65"/>
        <xdr:cNvSpPr>
          <a:spLocks/>
        </xdr:cNvSpPr>
      </xdr:nvSpPr>
      <xdr:spPr>
        <a:xfrm>
          <a:off x="13192125" y="3429000"/>
          <a:ext cx="23812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30</xdr:col>
      <xdr:colOff>285750</xdr:colOff>
      <xdr:row>3</xdr:row>
      <xdr:rowOff>0</xdr:rowOff>
    </xdr:to>
    <xdr:sp macro="[0]!Summary">
      <xdr:nvSpPr>
        <xdr:cNvPr id="29" name="WordArt 66"/>
        <xdr:cNvSpPr>
          <a:spLocks/>
        </xdr:cNvSpPr>
      </xdr:nvSpPr>
      <xdr:spPr>
        <a:xfrm>
          <a:off x="13192125" y="5048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30</xdr:col>
      <xdr:colOff>285750</xdr:colOff>
      <xdr:row>3</xdr:row>
      <xdr:rowOff>0</xdr:rowOff>
    </xdr:to>
    <xdr:sp macro="[0]!Summary">
      <xdr:nvSpPr>
        <xdr:cNvPr id="30" name="WordArt 67"/>
        <xdr:cNvSpPr>
          <a:spLocks/>
        </xdr:cNvSpPr>
      </xdr:nvSpPr>
      <xdr:spPr>
        <a:xfrm>
          <a:off x="13192125" y="5048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31" name="WordArt 68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32" name="WordArt 69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4</xdr:row>
      <xdr:rowOff>0</xdr:rowOff>
    </xdr:from>
    <xdr:to>
      <xdr:col>30</xdr:col>
      <xdr:colOff>285750</xdr:colOff>
      <xdr:row>4</xdr:row>
      <xdr:rowOff>0</xdr:rowOff>
    </xdr:to>
    <xdr:sp macro="[0]!Summary">
      <xdr:nvSpPr>
        <xdr:cNvPr id="33" name="WordArt 71"/>
        <xdr:cNvSpPr>
          <a:spLocks/>
        </xdr:cNvSpPr>
      </xdr:nvSpPr>
      <xdr:spPr>
        <a:xfrm>
          <a:off x="13192125" y="7334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4</xdr:row>
      <xdr:rowOff>28575</xdr:rowOff>
    </xdr:from>
    <xdr:to>
      <xdr:col>30</xdr:col>
      <xdr:colOff>285750</xdr:colOff>
      <xdr:row>4</xdr:row>
      <xdr:rowOff>200025</xdr:rowOff>
    </xdr:to>
    <xdr:sp macro="[0]!Summary">
      <xdr:nvSpPr>
        <xdr:cNvPr id="34" name="WordArt 72"/>
        <xdr:cNvSpPr>
          <a:spLocks/>
        </xdr:cNvSpPr>
      </xdr:nvSpPr>
      <xdr:spPr>
        <a:xfrm>
          <a:off x="13192125" y="7620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7</xdr:row>
      <xdr:rowOff>28575</xdr:rowOff>
    </xdr:from>
    <xdr:to>
      <xdr:col>30</xdr:col>
      <xdr:colOff>285750</xdr:colOff>
      <xdr:row>7</xdr:row>
      <xdr:rowOff>200025</xdr:rowOff>
    </xdr:to>
    <xdr:sp macro="[0]!Summary">
      <xdr:nvSpPr>
        <xdr:cNvPr id="35" name="WordArt 73"/>
        <xdr:cNvSpPr>
          <a:spLocks/>
        </xdr:cNvSpPr>
      </xdr:nvSpPr>
      <xdr:spPr>
        <a:xfrm>
          <a:off x="13192125" y="14192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12</xdr:row>
      <xdr:rowOff>0</xdr:rowOff>
    </xdr:from>
    <xdr:to>
      <xdr:col>30</xdr:col>
      <xdr:colOff>285750</xdr:colOff>
      <xdr:row>12</xdr:row>
      <xdr:rowOff>0</xdr:rowOff>
    </xdr:to>
    <xdr:sp macro="[0]!Summary">
      <xdr:nvSpPr>
        <xdr:cNvPr id="36" name="WordArt 74"/>
        <xdr:cNvSpPr>
          <a:spLocks/>
        </xdr:cNvSpPr>
      </xdr:nvSpPr>
      <xdr:spPr>
        <a:xfrm>
          <a:off x="13192125" y="25146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6</a:t>
          </a:r>
        </a:p>
      </xdr:txBody>
    </xdr:sp>
    <xdr:clientData/>
  </xdr:twoCellAnchor>
  <xdr:twoCellAnchor>
    <xdr:from>
      <xdr:col>30</xdr:col>
      <xdr:colOff>47625</xdr:colOff>
      <xdr:row>13</xdr:row>
      <xdr:rowOff>28575</xdr:rowOff>
    </xdr:from>
    <xdr:to>
      <xdr:col>30</xdr:col>
      <xdr:colOff>285750</xdr:colOff>
      <xdr:row>13</xdr:row>
      <xdr:rowOff>200025</xdr:rowOff>
    </xdr:to>
    <xdr:sp macro="[0]!Summary">
      <xdr:nvSpPr>
        <xdr:cNvPr id="37" name="WordArt 75"/>
        <xdr:cNvSpPr>
          <a:spLocks/>
        </xdr:cNvSpPr>
      </xdr:nvSpPr>
      <xdr:spPr>
        <a:xfrm>
          <a:off x="13192125" y="27717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15</xdr:row>
      <xdr:rowOff>28575</xdr:rowOff>
    </xdr:from>
    <xdr:to>
      <xdr:col>30</xdr:col>
      <xdr:colOff>285750</xdr:colOff>
      <xdr:row>15</xdr:row>
      <xdr:rowOff>200025</xdr:rowOff>
    </xdr:to>
    <xdr:sp macro="[0]!Summary">
      <xdr:nvSpPr>
        <xdr:cNvPr id="38" name="WordArt 76"/>
        <xdr:cNvSpPr>
          <a:spLocks/>
        </xdr:cNvSpPr>
      </xdr:nvSpPr>
      <xdr:spPr>
        <a:xfrm>
          <a:off x="13192125" y="32099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15</xdr:row>
      <xdr:rowOff>28575</xdr:rowOff>
    </xdr:from>
    <xdr:to>
      <xdr:col>30</xdr:col>
      <xdr:colOff>285750</xdr:colOff>
      <xdr:row>15</xdr:row>
      <xdr:rowOff>200025</xdr:rowOff>
    </xdr:to>
    <xdr:sp macro="[0]!Summary">
      <xdr:nvSpPr>
        <xdr:cNvPr id="39" name="WordArt 77"/>
        <xdr:cNvSpPr>
          <a:spLocks/>
        </xdr:cNvSpPr>
      </xdr:nvSpPr>
      <xdr:spPr>
        <a:xfrm>
          <a:off x="13192125" y="32099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16</xdr:row>
      <xdr:rowOff>28575</xdr:rowOff>
    </xdr:from>
    <xdr:to>
      <xdr:col>30</xdr:col>
      <xdr:colOff>285750</xdr:colOff>
      <xdr:row>16</xdr:row>
      <xdr:rowOff>190500</xdr:rowOff>
    </xdr:to>
    <xdr:sp macro="[0]!Summary">
      <xdr:nvSpPr>
        <xdr:cNvPr id="40" name="WordArt 78"/>
        <xdr:cNvSpPr>
          <a:spLocks/>
        </xdr:cNvSpPr>
      </xdr:nvSpPr>
      <xdr:spPr>
        <a:xfrm>
          <a:off x="13192125" y="3429000"/>
          <a:ext cx="23812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41" name="WordArt 79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42" name="WordArt 80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43" name="WordArt 81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44" name="WordArt 82"/>
        <xdr:cNvSpPr>
          <a:spLocks/>
        </xdr:cNvSpPr>
      </xdr:nvSpPr>
      <xdr:spPr>
        <a:xfrm>
          <a:off x="13192125" y="3629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18</xdr:row>
      <xdr:rowOff>28575</xdr:rowOff>
    </xdr:from>
    <xdr:to>
      <xdr:col>30</xdr:col>
      <xdr:colOff>285750</xdr:colOff>
      <xdr:row>18</xdr:row>
      <xdr:rowOff>200025</xdr:rowOff>
    </xdr:to>
    <xdr:sp macro="[0]!Summary">
      <xdr:nvSpPr>
        <xdr:cNvPr id="45" name="WordArt 83"/>
        <xdr:cNvSpPr>
          <a:spLocks/>
        </xdr:cNvSpPr>
      </xdr:nvSpPr>
      <xdr:spPr>
        <a:xfrm>
          <a:off x="13192125" y="38862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46" name="WordArt 86"/>
        <xdr:cNvSpPr>
          <a:spLocks/>
        </xdr:cNvSpPr>
      </xdr:nvSpPr>
      <xdr:spPr>
        <a:xfrm>
          <a:off x="13192125" y="4524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30</xdr:col>
      <xdr:colOff>285750</xdr:colOff>
      <xdr:row>3</xdr:row>
      <xdr:rowOff>0</xdr:rowOff>
    </xdr:to>
    <xdr:sp macro="[0]!Summary">
      <xdr:nvSpPr>
        <xdr:cNvPr id="47" name="WordArt 87"/>
        <xdr:cNvSpPr>
          <a:spLocks/>
        </xdr:cNvSpPr>
      </xdr:nvSpPr>
      <xdr:spPr>
        <a:xfrm>
          <a:off x="13192125" y="5048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30</xdr:col>
      <xdr:colOff>285750</xdr:colOff>
      <xdr:row>3</xdr:row>
      <xdr:rowOff>0</xdr:rowOff>
    </xdr:to>
    <xdr:sp macro="[0]!Summary">
      <xdr:nvSpPr>
        <xdr:cNvPr id="48" name="WordArt 88"/>
        <xdr:cNvSpPr>
          <a:spLocks/>
        </xdr:cNvSpPr>
      </xdr:nvSpPr>
      <xdr:spPr>
        <a:xfrm>
          <a:off x="13192125" y="5048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6</xdr:row>
      <xdr:rowOff>28575</xdr:rowOff>
    </xdr:from>
    <xdr:to>
      <xdr:col>30</xdr:col>
      <xdr:colOff>285750</xdr:colOff>
      <xdr:row>6</xdr:row>
      <xdr:rowOff>200025</xdr:rowOff>
    </xdr:to>
    <xdr:sp macro="[0]!Summary">
      <xdr:nvSpPr>
        <xdr:cNvPr id="49" name="WordArt 89"/>
        <xdr:cNvSpPr>
          <a:spLocks/>
        </xdr:cNvSpPr>
      </xdr:nvSpPr>
      <xdr:spPr>
        <a:xfrm>
          <a:off x="13192125" y="12001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20</xdr:row>
      <xdr:rowOff>28575</xdr:rowOff>
    </xdr:from>
    <xdr:to>
      <xdr:col>30</xdr:col>
      <xdr:colOff>285750</xdr:colOff>
      <xdr:row>20</xdr:row>
      <xdr:rowOff>200025</xdr:rowOff>
    </xdr:to>
    <xdr:sp macro="[0]!Summary">
      <xdr:nvSpPr>
        <xdr:cNvPr id="50" name="WordArt 90"/>
        <xdr:cNvSpPr>
          <a:spLocks/>
        </xdr:cNvSpPr>
      </xdr:nvSpPr>
      <xdr:spPr>
        <a:xfrm>
          <a:off x="13192125" y="43243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5</xdr:row>
      <xdr:rowOff>28575</xdr:rowOff>
    </xdr:from>
    <xdr:to>
      <xdr:col>30</xdr:col>
      <xdr:colOff>285750</xdr:colOff>
      <xdr:row>5</xdr:row>
      <xdr:rowOff>200025</xdr:rowOff>
    </xdr:to>
    <xdr:sp macro="[0]!Summary">
      <xdr:nvSpPr>
        <xdr:cNvPr id="51" name="WordArt 72"/>
        <xdr:cNvSpPr>
          <a:spLocks/>
        </xdr:cNvSpPr>
      </xdr:nvSpPr>
      <xdr:spPr>
        <a:xfrm>
          <a:off x="13192125" y="9810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14</xdr:row>
      <xdr:rowOff>28575</xdr:rowOff>
    </xdr:from>
    <xdr:to>
      <xdr:col>30</xdr:col>
      <xdr:colOff>285750</xdr:colOff>
      <xdr:row>14</xdr:row>
      <xdr:rowOff>200025</xdr:rowOff>
    </xdr:to>
    <xdr:sp macro="[0]!Summary">
      <xdr:nvSpPr>
        <xdr:cNvPr id="52" name="WordArt 72"/>
        <xdr:cNvSpPr>
          <a:spLocks/>
        </xdr:cNvSpPr>
      </xdr:nvSpPr>
      <xdr:spPr>
        <a:xfrm>
          <a:off x="13192125" y="299085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19</xdr:row>
      <xdr:rowOff>28575</xdr:rowOff>
    </xdr:from>
    <xdr:to>
      <xdr:col>30</xdr:col>
      <xdr:colOff>285750</xdr:colOff>
      <xdr:row>19</xdr:row>
      <xdr:rowOff>200025</xdr:rowOff>
    </xdr:to>
    <xdr:sp macro="[0]!Summary">
      <xdr:nvSpPr>
        <xdr:cNvPr id="53" name="WordArt 72"/>
        <xdr:cNvSpPr>
          <a:spLocks/>
        </xdr:cNvSpPr>
      </xdr:nvSpPr>
      <xdr:spPr>
        <a:xfrm>
          <a:off x="13192125" y="41052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9</xdr:row>
      <xdr:rowOff>28575</xdr:rowOff>
    </xdr:from>
    <xdr:to>
      <xdr:col>30</xdr:col>
      <xdr:colOff>285750</xdr:colOff>
      <xdr:row>9</xdr:row>
      <xdr:rowOff>200025</xdr:rowOff>
    </xdr:to>
    <xdr:sp macro="[0]!Summary">
      <xdr:nvSpPr>
        <xdr:cNvPr id="54" name="WordArt 75"/>
        <xdr:cNvSpPr>
          <a:spLocks/>
        </xdr:cNvSpPr>
      </xdr:nvSpPr>
      <xdr:spPr>
        <a:xfrm>
          <a:off x="13192125" y="187642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11</xdr:row>
      <xdr:rowOff>28575</xdr:rowOff>
    </xdr:from>
    <xdr:to>
      <xdr:col>30</xdr:col>
      <xdr:colOff>285750</xdr:colOff>
      <xdr:row>11</xdr:row>
      <xdr:rowOff>200025</xdr:rowOff>
    </xdr:to>
    <xdr:sp macro="[0]!Summary">
      <xdr:nvSpPr>
        <xdr:cNvPr id="55" name="WordArt 76"/>
        <xdr:cNvSpPr>
          <a:spLocks/>
        </xdr:cNvSpPr>
      </xdr:nvSpPr>
      <xdr:spPr>
        <a:xfrm>
          <a:off x="13192125" y="23145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11</xdr:row>
      <xdr:rowOff>28575</xdr:rowOff>
    </xdr:from>
    <xdr:to>
      <xdr:col>30</xdr:col>
      <xdr:colOff>285750</xdr:colOff>
      <xdr:row>11</xdr:row>
      <xdr:rowOff>200025</xdr:rowOff>
    </xdr:to>
    <xdr:sp macro="[0]!Summary">
      <xdr:nvSpPr>
        <xdr:cNvPr id="56" name="WordArt 77"/>
        <xdr:cNvSpPr>
          <a:spLocks/>
        </xdr:cNvSpPr>
      </xdr:nvSpPr>
      <xdr:spPr>
        <a:xfrm>
          <a:off x="13192125" y="23145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10</xdr:row>
      <xdr:rowOff>28575</xdr:rowOff>
    </xdr:from>
    <xdr:to>
      <xdr:col>30</xdr:col>
      <xdr:colOff>285750</xdr:colOff>
      <xdr:row>10</xdr:row>
      <xdr:rowOff>200025</xdr:rowOff>
    </xdr:to>
    <xdr:sp macro="[0]!Summary">
      <xdr:nvSpPr>
        <xdr:cNvPr id="57" name="WordArt 72"/>
        <xdr:cNvSpPr>
          <a:spLocks/>
        </xdr:cNvSpPr>
      </xdr:nvSpPr>
      <xdr:spPr>
        <a:xfrm>
          <a:off x="13192125" y="2095500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0</xdr:row>
      <xdr:rowOff>28575</xdr:rowOff>
    </xdr:from>
    <xdr:to>
      <xdr:col>30</xdr:col>
      <xdr:colOff>285750</xdr:colOff>
      <xdr:row>0</xdr:row>
      <xdr:rowOff>200025</xdr:rowOff>
    </xdr:to>
    <xdr:sp macro="[0]!Summary">
      <xdr:nvSpPr>
        <xdr:cNvPr id="1" name="WordArt 72"/>
        <xdr:cNvSpPr>
          <a:spLocks/>
        </xdr:cNvSpPr>
      </xdr:nvSpPr>
      <xdr:spPr>
        <a:xfrm>
          <a:off x="18335625" y="28575"/>
          <a:ext cx="2381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55"/>
  <sheetViews>
    <sheetView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25.421875" style="28" bestFit="1" customWidth="1"/>
    <col min="2" max="13" width="7.28125" style="28" customWidth="1"/>
    <col min="14" max="14" width="7.7109375" style="28" customWidth="1"/>
    <col min="15" max="15" width="6.140625" style="28" bestFit="1" customWidth="1"/>
    <col min="16" max="16" width="9.140625" style="28" customWidth="1"/>
    <col min="17" max="17" width="10.421875" style="28" bestFit="1" customWidth="1"/>
    <col min="18" max="16384" width="9.140625" style="28" customWidth="1"/>
  </cols>
  <sheetData>
    <row r="1" spans="1:15" ht="15">
      <c r="A1" s="1"/>
      <c r="B1" s="149" t="s">
        <v>54</v>
      </c>
      <c r="C1" s="150"/>
      <c r="D1" s="150"/>
      <c r="E1" s="137"/>
      <c r="F1" s="149" t="s">
        <v>53</v>
      </c>
      <c r="G1" s="150"/>
      <c r="H1" s="150"/>
      <c r="I1" s="137"/>
      <c r="J1" s="149" t="s">
        <v>52</v>
      </c>
      <c r="K1" s="150"/>
      <c r="L1" s="150"/>
      <c r="M1" s="137"/>
      <c r="N1" s="1"/>
      <c r="O1" s="1"/>
    </row>
    <row r="2" spans="1:15" ht="15.75" thickBot="1">
      <c r="A2" s="3"/>
      <c r="B2" s="138" t="s">
        <v>95</v>
      </c>
      <c r="C2" s="138"/>
      <c r="D2" s="138"/>
      <c r="E2" s="138"/>
      <c r="F2" s="138" t="s">
        <v>96</v>
      </c>
      <c r="G2" s="138"/>
      <c r="H2" s="138"/>
      <c r="I2" s="138"/>
      <c r="J2" s="138" t="s">
        <v>97</v>
      </c>
      <c r="K2" s="138"/>
      <c r="L2" s="138"/>
      <c r="M2" s="138"/>
      <c r="N2" s="58"/>
      <c r="O2" s="1"/>
    </row>
    <row r="3" spans="1:15" ht="15.75" thickBot="1">
      <c r="A3" s="8"/>
      <c r="B3" s="10" t="s">
        <v>16</v>
      </c>
      <c r="C3" s="11" t="s">
        <v>55</v>
      </c>
      <c r="D3" s="11" t="s">
        <v>11</v>
      </c>
      <c r="E3" s="63" t="s">
        <v>1</v>
      </c>
      <c r="F3" s="10" t="s">
        <v>16</v>
      </c>
      <c r="G3" s="11" t="s">
        <v>55</v>
      </c>
      <c r="H3" s="11" t="s">
        <v>11</v>
      </c>
      <c r="I3" s="63" t="s">
        <v>1</v>
      </c>
      <c r="J3" s="10" t="s">
        <v>16</v>
      </c>
      <c r="K3" s="11" t="s">
        <v>55</v>
      </c>
      <c r="L3" s="11" t="s">
        <v>11</v>
      </c>
      <c r="M3" s="63" t="s">
        <v>1</v>
      </c>
      <c r="N3" s="4" t="s">
        <v>12</v>
      </c>
      <c r="O3" s="9" t="s">
        <v>19</v>
      </c>
    </row>
    <row r="4" spans="1:15" ht="15.75" thickBot="1">
      <c r="A4" s="85" t="s">
        <v>48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ht="15.75">
      <c r="A5" s="86" t="s">
        <v>89</v>
      </c>
      <c r="B5" s="64">
        <v>84</v>
      </c>
      <c r="C5" s="65">
        <v>87</v>
      </c>
      <c r="D5" s="65">
        <v>85</v>
      </c>
      <c r="E5" s="71">
        <f>B5+C5+D5</f>
        <v>256</v>
      </c>
      <c r="F5" s="69">
        <v>81</v>
      </c>
      <c r="G5" s="65">
        <v>86</v>
      </c>
      <c r="H5" s="65">
        <v>85</v>
      </c>
      <c r="I5" s="93">
        <f>F5+G5+H5</f>
        <v>252</v>
      </c>
      <c r="J5" s="64">
        <v>67</v>
      </c>
      <c r="K5" s="65">
        <v>71</v>
      </c>
      <c r="L5" s="65">
        <v>77</v>
      </c>
      <c r="M5" s="71">
        <f>J5+K5+L5</f>
        <v>215</v>
      </c>
      <c r="N5" s="94">
        <f>(E5+I5+M5)/9</f>
        <v>80.33333333333333</v>
      </c>
      <c r="O5" s="66">
        <f>RANK(N5,$N$5:$N$9)</f>
        <v>4</v>
      </c>
    </row>
    <row r="6" spans="1:15" ht="15.75">
      <c r="A6" s="92" t="s">
        <v>90</v>
      </c>
      <c r="B6" s="16">
        <v>88</v>
      </c>
      <c r="C6" s="17">
        <v>87</v>
      </c>
      <c r="D6" s="17">
        <v>95</v>
      </c>
      <c r="E6" s="67">
        <f>B6+C6+D6</f>
        <v>270</v>
      </c>
      <c r="F6" s="70">
        <v>86</v>
      </c>
      <c r="G6" s="17">
        <v>90</v>
      </c>
      <c r="H6" s="17">
        <v>90</v>
      </c>
      <c r="I6" s="18">
        <f>F6+G6+H6</f>
        <v>266</v>
      </c>
      <c r="J6" s="16">
        <v>80</v>
      </c>
      <c r="K6" s="17">
        <v>85</v>
      </c>
      <c r="L6" s="17">
        <v>88</v>
      </c>
      <c r="M6" s="67">
        <f>J6+K6+L6</f>
        <v>253</v>
      </c>
      <c r="N6" s="95">
        <f>(E6+I6+M6)/9</f>
        <v>87.66666666666667</v>
      </c>
      <c r="O6" s="20">
        <f>RANK(N6,$N$5:$N$9)</f>
        <v>1</v>
      </c>
    </row>
    <row r="7" spans="1:15" ht="15.75">
      <c r="A7" s="92" t="s">
        <v>91</v>
      </c>
      <c r="B7" s="16">
        <v>84</v>
      </c>
      <c r="C7" s="17">
        <v>84</v>
      </c>
      <c r="D7" s="17">
        <v>84</v>
      </c>
      <c r="E7" s="67">
        <f>B7+C7+D7</f>
        <v>252</v>
      </c>
      <c r="F7" s="70">
        <v>80</v>
      </c>
      <c r="G7" s="17">
        <v>81</v>
      </c>
      <c r="H7" s="17">
        <v>82</v>
      </c>
      <c r="I7" s="18">
        <f>F7+G7+H7</f>
        <v>243</v>
      </c>
      <c r="J7" s="16">
        <v>69</v>
      </c>
      <c r="K7" s="17">
        <v>64</v>
      </c>
      <c r="L7" s="17">
        <v>67</v>
      </c>
      <c r="M7" s="67">
        <f>J7+K7+L7</f>
        <v>200</v>
      </c>
      <c r="N7" s="95">
        <f>(E7+I7+M7)/9</f>
        <v>77.22222222222223</v>
      </c>
      <c r="O7" s="20">
        <f>RANK(N7,$N$5:$N$9)</f>
        <v>5</v>
      </c>
    </row>
    <row r="8" spans="1:15" ht="15.75">
      <c r="A8" s="92" t="s">
        <v>92</v>
      </c>
      <c r="B8" s="16">
        <v>89</v>
      </c>
      <c r="C8" s="17">
        <v>95</v>
      </c>
      <c r="D8" s="17">
        <v>93</v>
      </c>
      <c r="E8" s="67">
        <f>B8+C8+D8</f>
        <v>277</v>
      </c>
      <c r="F8" s="70">
        <v>84</v>
      </c>
      <c r="G8" s="17">
        <v>82</v>
      </c>
      <c r="H8" s="17">
        <v>80</v>
      </c>
      <c r="I8" s="18">
        <f>F8+G8+H8</f>
        <v>246</v>
      </c>
      <c r="J8" s="16">
        <v>72</v>
      </c>
      <c r="K8" s="17">
        <v>68</v>
      </c>
      <c r="L8" s="17">
        <v>74</v>
      </c>
      <c r="M8" s="67">
        <f>J8+K8+L8</f>
        <v>214</v>
      </c>
      <c r="N8" s="95">
        <f>(E8+I8+M8)/9</f>
        <v>81.88888888888889</v>
      </c>
      <c r="O8" s="20">
        <f>RANK(N8,$N$5:$N$9)</f>
        <v>3</v>
      </c>
    </row>
    <row r="9" spans="1:15" ht="16.5" thickBot="1">
      <c r="A9" s="92" t="s">
        <v>75</v>
      </c>
      <c r="B9" s="16">
        <v>85</v>
      </c>
      <c r="C9" s="17">
        <v>80</v>
      </c>
      <c r="D9" s="17">
        <v>86</v>
      </c>
      <c r="E9" s="67">
        <f>B9+C9+D9</f>
        <v>251</v>
      </c>
      <c r="F9" s="70">
        <v>83</v>
      </c>
      <c r="G9" s="17">
        <v>85</v>
      </c>
      <c r="H9" s="17">
        <v>85</v>
      </c>
      <c r="I9" s="18">
        <f>F9+G9+H9</f>
        <v>253</v>
      </c>
      <c r="J9" s="16">
        <v>77</v>
      </c>
      <c r="K9" s="17">
        <v>78</v>
      </c>
      <c r="L9" s="17">
        <v>81</v>
      </c>
      <c r="M9" s="67">
        <f>J9+K9+L9</f>
        <v>236</v>
      </c>
      <c r="N9" s="95">
        <f>(E9+I9+M9)/9</f>
        <v>82.22222222222223</v>
      </c>
      <c r="O9" s="20">
        <f>RANK(N9,$N$5:$N$9)</f>
        <v>2</v>
      </c>
    </row>
    <row r="10" spans="1:15" ht="15.75" thickBot="1">
      <c r="A10" s="88" t="s">
        <v>93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</row>
    <row r="11" spans="1:15" ht="15.75">
      <c r="A11" s="87" t="s">
        <v>94</v>
      </c>
      <c r="B11" s="102">
        <v>94</v>
      </c>
      <c r="C11" s="103">
        <v>98</v>
      </c>
      <c r="D11" s="103">
        <v>97</v>
      </c>
      <c r="E11" s="104">
        <f>B11+C11+D11</f>
        <v>289</v>
      </c>
      <c r="F11" s="105">
        <v>84</v>
      </c>
      <c r="G11" s="103">
        <v>87</v>
      </c>
      <c r="H11" s="103">
        <v>90</v>
      </c>
      <c r="I11" s="104">
        <f>F11+G11+H11</f>
        <v>261</v>
      </c>
      <c r="J11" s="105">
        <v>78</v>
      </c>
      <c r="K11" s="103">
        <v>80</v>
      </c>
      <c r="L11" s="103">
        <v>76</v>
      </c>
      <c r="M11" s="104">
        <f>J11+K11+L11</f>
        <v>234</v>
      </c>
      <c r="N11" s="106">
        <f>(E11+I11+M11)/9</f>
        <v>87.11111111111111</v>
      </c>
      <c r="O11" s="107">
        <f>RANK(N11,$N$11:$N$12)</f>
        <v>2</v>
      </c>
    </row>
    <row r="12" spans="1:15" ht="16.5" thickBot="1">
      <c r="A12" s="87" t="s">
        <v>72</v>
      </c>
      <c r="B12" s="108">
        <v>93</v>
      </c>
      <c r="C12" s="109">
        <v>94</v>
      </c>
      <c r="D12" s="109">
        <v>97</v>
      </c>
      <c r="E12" s="110">
        <f>B12+C12+D12</f>
        <v>284</v>
      </c>
      <c r="F12" s="111">
        <v>92</v>
      </c>
      <c r="G12" s="109">
        <v>90</v>
      </c>
      <c r="H12" s="109">
        <v>92</v>
      </c>
      <c r="I12" s="110">
        <f>F12+G12+H12</f>
        <v>274</v>
      </c>
      <c r="J12" s="111">
        <v>82</v>
      </c>
      <c r="K12" s="109">
        <v>80</v>
      </c>
      <c r="L12" s="109">
        <v>82</v>
      </c>
      <c r="M12" s="110">
        <f>J12+K12+L12</f>
        <v>244</v>
      </c>
      <c r="N12" s="112">
        <f>(E12+I12+M12)/9</f>
        <v>89.11111111111111</v>
      </c>
      <c r="O12" s="113">
        <f>RANK(N12,$N$11:$N$12)</f>
        <v>1</v>
      </c>
    </row>
    <row r="13" spans="1:15" ht="15.75" thickBot="1">
      <c r="A13" s="88" t="s">
        <v>49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</row>
    <row r="14" spans="1:15" ht="15.75">
      <c r="A14" s="87" t="s">
        <v>80</v>
      </c>
      <c r="B14" s="102">
        <v>87</v>
      </c>
      <c r="C14" s="103">
        <v>93</v>
      </c>
      <c r="D14" s="103">
        <v>92</v>
      </c>
      <c r="E14" s="104">
        <f>B14+C14+D14</f>
        <v>272</v>
      </c>
      <c r="F14" s="105">
        <v>79</v>
      </c>
      <c r="G14" s="103">
        <v>78</v>
      </c>
      <c r="H14" s="103">
        <v>79</v>
      </c>
      <c r="I14" s="104">
        <f>F14+G14+H14</f>
        <v>236</v>
      </c>
      <c r="J14" s="105">
        <v>72</v>
      </c>
      <c r="K14" s="103">
        <v>70</v>
      </c>
      <c r="L14" s="103">
        <v>74</v>
      </c>
      <c r="M14" s="104">
        <f>J14+K14+L14</f>
        <v>216</v>
      </c>
      <c r="N14" s="106">
        <f>(E14+I14+M14)/9</f>
        <v>80.44444444444444</v>
      </c>
      <c r="O14" s="107">
        <f>RANK(N14,$N$14:$N$15)</f>
        <v>2</v>
      </c>
    </row>
    <row r="15" spans="1:15" ht="16.5" thickBot="1">
      <c r="A15" s="87" t="s">
        <v>50</v>
      </c>
      <c r="B15" s="108">
        <v>92</v>
      </c>
      <c r="C15" s="109">
        <v>93</v>
      </c>
      <c r="D15" s="109">
        <v>96</v>
      </c>
      <c r="E15" s="110">
        <f>B15+C15+D15</f>
        <v>281</v>
      </c>
      <c r="F15" s="111">
        <v>84</v>
      </c>
      <c r="G15" s="109">
        <v>84</v>
      </c>
      <c r="H15" s="109">
        <v>88</v>
      </c>
      <c r="I15" s="110">
        <f>F15+G15+H15</f>
        <v>256</v>
      </c>
      <c r="J15" s="111">
        <v>84</v>
      </c>
      <c r="K15" s="109">
        <v>82</v>
      </c>
      <c r="L15" s="109">
        <v>82</v>
      </c>
      <c r="M15" s="110">
        <f>J15+K15+L15</f>
        <v>248</v>
      </c>
      <c r="N15" s="112">
        <f>(E15+I15+M15)/9</f>
        <v>87.22222222222223</v>
      </c>
      <c r="O15" s="113">
        <f>RANK(N15,$N$14:$N$15)</f>
        <v>1</v>
      </c>
    </row>
    <row r="16" spans="1:15" ht="15.75" thickBot="1">
      <c r="A16" s="88" t="s">
        <v>51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ht="16.5" thickBot="1">
      <c r="A17" s="119" t="s">
        <v>76</v>
      </c>
      <c r="B17" s="120">
        <v>89</v>
      </c>
      <c r="C17" s="121">
        <v>92</v>
      </c>
      <c r="D17" s="121">
        <v>93</v>
      </c>
      <c r="E17" s="122">
        <f>B17+C17+D17</f>
        <v>274</v>
      </c>
      <c r="F17" s="123">
        <v>69</v>
      </c>
      <c r="G17" s="121">
        <v>75</v>
      </c>
      <c r="H17" s="121">
        <v>75</v>
      </c>
      <c r="I17" s="122">
        <f>F17+G17+H17</f>
        <v>219</v>
      </c>
      <c r="J17" s="123">
        <v>76</v>
      </c>
      <c r="K17" s="121">
        <v>70</v>
      </c>
      <c r="L17" s="121">
        <v>73</v>
      </c>
      <c r="M17" s="122">
        <f>J17+K17+L17</f>
        <v>219</v>
      </c>
      <c r="N17" s="124">
        <f>(E17+I17+M17)/9</f>
        <v>79.11111111111111</v>
      </c>
      <c r="O17" s="125">
        <f>RANK(N17,$N$17:$N$17)</f>
        <v>1</v>
      </c>
    </row>
    <row r="18" spans="2:9" ht="15.75">
      <c r="B18" s="146"/>
      <c r="C18" s="146"/>
      <c r="D18" s="146"/>
      <c r="E18" s="146"/>
      <c r="F18" s="146"/>
      <c r="G18" s="146"/>
      <c r="H18" s="146"/>
      <c r="I18" s="146"/>
    </row>
    <row r="20" spans="2:8" ht="15.75">
      <c r="B20" s="146"/>
      <c r="C20" s="146"/>
      <c r="D20" s="146"/>
      <c r="E20" s="147"/>
      <c r="F20" s="147"/>
      <c r="G20" s="147"/>
      <c r="H20" s="147"/>
    </row>
    <row r="21" spans="2:6" ht="15.75">
      <c r="B21" s="60"/>
      <c r="C21" s="60"/>
      <c r="D21" s="60"/>
      <c r="E21" s="61"/>
      <c r="F21" s="61"/>
    </row>
    <row r="22" spans="2:9" ht="15.75">
      <c r="B22" s="146"/>
      <c r="C22" s="146"/>
      <c r="D22" s="146"/>
      <c r="E22" s="146"/>
      <c r="F22" s="146"/>
      <c r="G22" s="146"/>
      <c r="H22" s="146"/>
      <c r="I22" s="146"/>
    </row>
    <row r="24" spans="2:8" ht="15.75">
      <c r="B24" s="146"/>
      <c r="C24" s="146"/>
      <c r="D24" s="146"/>
      <c r="E24" s="147"/>
      <c r="F24" s="147"/>
      <c r="G24" s="147"/>
      <c r="H24" s="147"/>
    </row>
    <row r="25" spans="2:6" ht="15.75">
      <c r="B25" s="60"/>
      <c r="C25" s="60"/>
      <c r="D25" s="60"/>
      <c r="E25" s="61"/>
      <c r="F25" s="61"/>
    </row>
    <row r="26" spans="2:9" ht="15.75">
      <c r="B26" s="146"/>
      <c r="C26" s="146"/>
      <c r="D26" s="146"/>
      <c r="E26" s="146"/>
      <c r="F26" s="146"/>
      <c r="G26" s="146"/>
      <c r="H26" s="146"/>
      <c r="I26" s="146"/>
    </row>
    <row r="28" spans="2:8" ht="15.75">
      <c r="B28" s="146"/>
      <c r="C28" s="146"/>
      <c r="D28" s="146"/>
      <c r="E28" s="147"/>
      <c r="F28" s="147"/>
      <c r="G28" s="147"/>
      <c r="H28" s="147"/>
    </row>
    <row r="29" spans="2:6" ht="15.75">
      <c r="B29" s="60"/>
      <c r="C29" s="60"/>
      <c r="D29" s="60"/>
      <c r="E29" s="61"/>
      <c r="F29" s="61"/>
    </row>
    <row r="30" spans="2:9" ht="15.75">
      <c r="B30" s="146"/>
      <c r="C30" s="146"/>
      <c r="D30" s="146"/>
      <c r="E30" s="146"/>
      <c r="F30" s="146"/>
      <c r="G30" s="146"/>
      <c r="H30" s="146"/>
      <c r="I30" s="146"/>
    </row>
    <row r="32" spans="2:8" ht="15.75">
      <c r="B32" s="146"/>
      <c r="C32" s="146"/>
      <c r="D32" s="146"/>
      <c r="E32" s="147"/>
      <c r="F32" s="147"/>
      <c r="G32" s="147"/>
      <c r="H32" s="147"/>
    </row>
    <row r="33" spans="2:6" ht="15.75">
      <c r="B33" s="60"/>
      <c r="C33" s="60"/>
      <c r="D33" s="60"/>
      <c r="E33" s="61"/>
      <c r="F33" s="61"/>
    </row>
    <row r="34" spans="2:9" ht="15.75">
      <c r="B34" s="146"/>
      <c r="C34" s="146"/>
      <c r="D34" s="146"/>
      <c r="E34" s="146"/>
      <c r="F34" s="146"/>
      <c r="G34" s="146"/>
      <c r="H34" s="146"/>
      <c r="I34" s="146"/>
    </row>
    <row r="36" spans="2:8" ht="15.75" customHeight="1">
      <c r="B36" s="146"/>
      <c r="C36" s="146"/>
      <c r="D36" s="146"/>
      <c r="E36" s="147"/>
      <c r="F36" s="147"/>
      <c r="G36" s="147"/>
      <c r="H36" s="147"/>
    </row>
    <row r="37" spans="2:6" ht="15.75" customHeight="1">
      <c r="B37" s="60"/>
      <c r="C37" s="60"/>
      <c r="D37" s="60"/>
      <c r="E37" s="61"/>
      <c r="F37" s="61"/>
    </row>
    <row r="38" spans="2:9" ht="15.75">
      <c r="B38" s="146"/>
      <c r="C38" s="146"/>
      <c r="D38" s="146"/>
      <c r="E38" s="146"/>
      <c r="F38" s="146"/>
      <c r="G38" s="146"/>
      <c r="H38" s="146"/>
      <c r="I38" s="146"/>
    </row>
    <row r="40" ht="15.75">
      <c r="A40" s="27"/>
    </row>
    <row r="42" ht="15.75">
      <c r="A42" s="62"/>
    </row>
    <row r="43" ht="15.75">
      <c r="A43" s="62"/>
    </row>
    <row r="44" ht="15.75">
      <c r="A44" s="62"/>
    </row>
    <row r="45" ht="15.75">
      <c r="A45" s="62"/>
    </row>
    <row r="46" ht="15.75">
      <c r="A46" s="62"/>
    </row>
    <row r="47" ht="15.75">
      <c r="A47" s="62"/>
    </row>
    <row r="48" ht="15.75">
      <c r="A48" s="62"/>
    </row>
    <row r="49" ht="15.75">
      <c r="A49" s="62"/>
    </row>
    <row r="50" ht="15.75">
      <c r="A50" s="62"/>
    </row>
    <row r="51" ht="15.75">
      <c r="A51" s="62"/>
    </row>
    <row r="53" spans="1:9" ht="15.75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5.75">
      <c r="A54" s="59"/>
      <c r="B54" s="59"/>
      <c r="C54" s="59"/>
      <c r="D54" s="59"/>
      <c r="E54" s="59"/>
      <c r="F54" s="59"/>
      <c r="G54" s="59"/>
      <c r="H54" s="59"/>
      <c r="I54" s="59"/>
    </row>
    <row r="55" ht="15">
      <c r="A55" s="56"/>
    </row>
  </sheetData>
  <sheetProtection sheet="1" objects="1" scenarios="1" selectLockedCells="1"/>
  <mergeCells count="33">
    <mergeCell ref="B1:E1"/>
    <mergeCell ref="F1:I1"/>
    <mergeCell ref="J1:M1"/>
    <mergeCell ref="B2:E2"/>
    <mergeCell ref="F2:I2"/>
    <mergeCell ref="J2:M2"/>
    <mergeCell ref="B30:E30"/>
    <mergeCell ref="F30:I30"/>
    <mergeCell ref="B26:E26"/>
    <mergeCell ref="B13:O13"/>
    <mergeCell ref="B16:O16"/>
    <mergeCell ref="F18:I18"/>
    <mergeCell ref="B20:D20"/>
    <mergeCell ref="E20:H20"/>
    <mergeCell ref="A53:I53"/>
    <mergeCell ref="B32:D32"/>
    <mergeCell ref="E32:H32"/>
    <mergeCell ref="B34:E34"/>
    <mergeCell ref="F34:I34"/>
    <mergeCell ref="B36:D36"/>
    <mergeCell ref="E36:H36"/>
    <mergeCell ref="B38:F38"/>
    <mergeCell ref="G38:I38"/>
    <mergeCell ref="B10:O10"/>
    <mergeCell ref="B4:O4"/>
    <mergeCell ref="F26:I26"/>
    <mergeCell ref="B28:D28"/>
    <mergeCell ref="E28:H28"/>
    <mergeCell ref="B22:E22"/>
    <mergeCell ref="F22:I22"/>
    <mergeCell ref="B24:D24"/>
    <mergeCell ref="E24:H24"/>
    <mergeCell ref="B18:E18"/>
  </mergeCells>
  <conditionalFormatting sqref="F3:H3 B3:D3 J1:J2 B1 F1 N2:N3 J3:L3 O3 B4:B10 C5:N9 A6:N7 A2:A15 B11:N15">
    <cfRule type="cellIs" priority="2" dxfId="0" operator="equal" stopIfTrue="1">
      <formula>0</formula>
    </cfRule>
  </conditionalFormatting>
  <conditionalFormatting sqref="A16:N17">
    <cfRule type="cellIs" priority="1" dxfId="0" operator="equal" stopIfTrue="1">
      <formula>0</formula>
    </cfRule>
  </conditionalFormatting>
  <printOptions horizontalCentered="1" verticalCentered="1"/>
  <pageMargins left="0.25" right="0.25" top="1.25" bottom="0.5" header="0.25" footer="0.5"/>
  <pageSetup horizontalDpi="600" verticalDpi="600" orientation="landscape" r:id="rId1"/>
  <headerFooter alignWithMargins="0">
    <oddHeader>&amp;C&amp;"Arial,Bold"&amp;18Odessa Marching Invitational&amp;"Arial,Regular"&amp;10
&amp;"Arial,Italic"&amp;16Parade Competition&amp;"Arial,Regular"&amp;10
&amp;"Arial,Bold"&amp;12October 22,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29"/>
  <sheetViews>
    <sheetView tabSelected="1" zoomScale="85" zoomScaleNormal="85" zoomScalePageLayoutView="0" workbookViewId="0" topLeftCell="A4">
      <selection activeCell="S23" sqref="S23:V23"/>
    </sheetView>
  </sheetViews>
  <sheetFormatPr defaultColWidth="4.7109375" defaultRowHeight="12.75"/>
  <cols>
    <col min="1" max="1" width="30.00390625" style="1" bestFit="1" customWidth="1"/>
    <col min="2" max="3" width="4.7109375" style="1" customWidth="1"/>
    <col min="4" max="4" width="6.7109375" style="1" customWidth="1"/>
    <col min="5" max="5" width="4.7109375" style="1" customWidth="1"/>
    <col min="6" max="6" width="4.140625" style="1" bestFit="1" customWidth="1"/>
    <col min="7" max="7" width="5.28125" style="1" bestFit="1" customWidth="1"/>
    <col min="8" max="8" width="6.7109375" style="1" customWidth="1"/>
    <col min="9" max="9" width="5.28125" style="1" bestFit="1" customWidth="1"/>
    <col min="10" max="10" width="4.7109375" style="1" customWidth="1"/>
    <col min="11" max="11" width="6.7109375" style="1" customWidth="1"/>
    <col min="12" max="12" width="5.7109375" style="1" customWidth="1"/>
    <col min="13" max="13" width="4.7109375" style="1" customWidth="1"/>
    <col min="14" max="15" width="6.7109375" style="1" customWidth="1"/>
    <col min="16" max="16" width="6.28125" style="1" bestFit="1" customWidth="1"/>
    <col min="17" max="17" width="4.7109375" style="1" customWidth="1"/>
    <col min="18" max="18" width="6.7109375" style="1" customWidth="1"/>
    <col min="19" max="19" width="5.28125" style="1" bestFit="1" customWidth="1"/>
    <col min="20" max="20" width="4.7109375" style="1" customWidth="1"/>
    <col min="21" max="22" width="6.7109375" style="1" customWidth="1"/>
    <col min="23" max="23" width="5.28125" style="1" bestFit="1" customWidth="1"/>
    <col min="24" max="24" width="4.7109375" style="1" customWidth="1"/>
    <col min="25" max="25" width="6.7109375" style="1" customWidth="1"/>
    <col min="26" max="26" width="5.28125" style="1" bestFit="1" customWidth="1"/>
    <col min="27" max="27" width="4.7109375" style="1" customWidth="1"/>
    <col min="28" max="28" width="6.7109375" style="1" customWidth="1"/>
    <col min="29" max="29" width="7.140625" style="1" bestFit="1" customWidth="1"/>
    <col min="30" max="30" width="7.8515625" style="1" bestFit="1" customWidth="1"/>
    <col min="31" max="31" width="4.7109375" style="1" customWidth="1"/>
    <col min="32" max="32" width="8.00390625" style="1" bestFit="1" customWidth="1"/>
    <col min="33" max="36" width="2.28125" style="1" bestFit="1" customWidth="1"/>
    <col min="37" max="37" width="7.421875" style="1" bestFit="1" customWidth="1"/>
    <col min="38" max="38" width="5.8515625" style="1" bestFit="1" customWidth="1"/>
    <col min="39" max="16384" width="4.7109375" style="1" customWidth="1"/>
  </cols>
  <sheetData>
    <row r="1" spans="1:29" ht="12.75" customHeight="1" thickBot="1">
      <c r="A1" s="3"/>
      <c r="B1" s="158" t="s">
        <v>0</v>
      </c>
      <c r="C1" s="156"/>
      <c r="D1" s="159"/>
      <c r="E1" s="155" t="s">
        <v>2</v>
      </c>
      <c r="F1" s="156"/>
      <c r="G1" s="157"/>
      <c r="H1" s="51"/>
      <c r="I1" s="158" t="s">
        <v>3</v>
      </c>
      <c r="J1" s="156"/>
      <c r="K1" s="159"/>
      <c r="L1" s="155" t="s">
        <v>13</v>
      </c>
      <c r="M1" s="156"/>
      <c r="N1" s="157"/>
      <c r="O1" s="51"/>
      <c r="P1" s="158" t="s">
        <v>6</v>
      </c>
      <c r="Q1" s="156"/>
      <c r="R1" s="159"/>
      <c r="S1" s="156" t="s">
        <v>14</v>
      </c>
      <c r="T1" s="156"/>
      <c r="U1" s="157"/>
      <c r="V1" s="51"/>
      <c r="W1" s="158" t="s">
        <v>7</v>
      </c>
      <c r="X1" s="156"/>
      <c r="Y1" s="159"/>
      <c r="Z1" s="163" t="s">
        <v>9</v>
      </c>
      <c r="AA1" s="163"/>
      <c r="AB1" s="164"/>
      <c r="AC1" s="4"/>
    </row>
    <row r="2" spans="1:29" ht="13.5" thickBot="1">
      <c r="A2" s="3"/>
      <c r="B2" s="165" t="s">
        <v>115</v>
      </c>
      <c r="C2" s="140"/>
      <c r="D2" s="141"/>
      <c r="E2" s="139" t="s">
        <v>116</v>
      </c>
      <c r="F2" s="140"/>
      <c r="G2" s="141"/>
      <c r="H2" s="4" t="s">
        <v>11</v>
      </c>
      <c r="I2" s="139" t="s">
        <v>117</v>
      </c>
      <c r="J2" s="140"/>
      <c r="K2" s="141"/>
      <c r="L2" s="139" t="s">
        <v>97</v>
      </c>
      <c r="M2" s="140"/>
      <c r="N2" s="141"/>
      <c r="O2" s="2" t="s">
        <v>17</v>
      </c>
      <c r="P2" s="139" t="s">
        <v>118</v>
      </c>
      <c r="Q2" s="140"/>
      <c r="R2" s="141"/>
      <c r="S2" s="139" t="s">
        <v>119</v>
      </c>
      <c r="T2" s="140"/>
      <c r="U2" s="141"/>
      <c r="V2" s="4" t="s">
        <v>18</v>
      </c>
      <c r="W2" s="139" t="s">
        <v>77</v>
      </c>
      <c r="X2" s="140"/>
      <c r="Y2" s="141"/>
      <c r="Z2" s="166" t="s">
        <v>105</v>
      </c>
      <c r="AA2" s="166"/>
      <c r="AB2" s="167"/>
      <c r="AC2" s="48"/>
    </row>
    <row r="3" spans="1:30" ht="13.5" thickBot="1">
      <c r="A3" s="8"/>
      <c r="B3" s="10" t="s">
        <v>8</v>
      </c>
      <c r="C3" s="11" t="s">
        <v>10</v>
      </c>
      <c r="D3" s="11" t="s">
        <v>1</v>
      </c>
      <c r="E3" s="10" t="s">
        <v>8</v>
      </c>
      <c r="F3" s="11" t="s">
        <v>10</v>
      </c>
      <c r="G3" s="11" t="s">
        <v>1</v>
      </c>
      <c r="H3" s="11" t="s">
        <v>1</v>
      </c>
      <c r="I3" s="10" t="s">
        <v>15</v>
      </c>
      <c r="J3" s="11" t="s">
        <v>16</v>
      </c>
      <c r="K3" s="11" t="s">
        <v>1</v>
      </c>
      <c r="L3" s="10" t="s">
        <v>15</v>
      </c>
      <c r="M3" s="12" t="s">
        <v>16</v>
      </c>
      <c r="N3" s="11" t="s">
        <v>1</v>
      </c>
      <c r="O3" s="10" t="s">
        <v>1</v>
      </c>
      <c r="P3" s="10" t="s">
        <v>4</v>
      </c>
      <c r="Q3" s="13" t="s">
        <v>5</v>
      </c>
      <c r="R3" s="11" t="s">
        <v>1</v>
      </c>
      <c r="S3" s="10" t="s">
        <v>15</v>
      </c>
      <c r="T3" s="12" t="s">
        <v>5</v>
      </c>
      <c r="U3" s="11" t="s">
        <v>1</v>
      </c>
      <c r="V3" s="10" t="s">
        <v>1</v>
      </c>
      <c r="W3" s="10" t="s">
        <v>15</v>
      </c>
      <c r="X3" s="11" t="s">
        <v>16</v>
      </c>
      <c r="Y3" s="11" t="s">
        <v>1</v>
      </c>
      <c r="Z3" s="10" t="s">
        <v>26</v>
      </c>
      <c r="AA3" s="11" t="s">
        <v>5</v>
      </c>
      <c r="AB3" s="13" t="s">
        <v>1</v>
      </c>
      <c r="AC3" s="14" t="s">
        <v>12</v>
      </c>
      <c r="AD3" s="9" t="s">
        <v>19</v>
      </c>
    </row>
    <row r="4" spans="1:36" ht="18" thickBot="1">
      <c r="A4" s="81" t="s">
        <v>48</v>
      </c>
      <c r="B4" s="142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  <c r="AG4" s="73" t="e">
        <f aca="true" t="shared" si="0" ref="AG4:AG21">RANK(Y4,Y$4:Y$21)</f>
        <v>#N/A</v>
      </c>
      <c r="AH4" s="74">
        <f>D4+O4</f>
        <v>0</v>
      </c>
      <c r="AI4" s="73">
        <f aca="true" t="shared" si="1" ref="AI4:AI21">RANK(AH4,AH$4:AH$21)</f>
        <v>15</v>
      </c>
      <c r="AJ4" s="73" t="e">
        <f aca="true" t="shared" si="2" ref="AJ4:AJ21">RANK(AB4,AB$4:AB$21)</f>
        <v>#N/A</v>
      </c>
    </row>
    <row r="5" spans="1:36" ht="17.25">
      <c r="A5" s="49" t="s">
        <v>92</v>
      </c>
      <c r="B5" s="16">
        <v>46</v>
      </c>
      <c r="C5" s="17">
        <v>52</v>
      </c>
      <c r="D5" s="18">
        <f>B5+C5</f>
        <v>98</v>
      </c>
      <c r="E5" s="17">
        <v>64</v>
      </c>
      <c r="F5" s="17">
        <v>62</v>
      </c>
      <c r="G5" s="18">
        <f>E5+F5</f>
        <v>126</v>
      </c>
      <c r="H5" s="18">
        <f>D5+G5</f>
        <v>224</v>
      </c>
      <c r="I5" s="17">
        <v>60</v>
      </c>
      <c r="J5" s="17">
        <v>58</v>
      </c>
      <c r="K5" s="18">
        <f>I5+J5</f>
        <v>118</v>
      </c>
      <c r="L5" s="17">
        <v>50</v>
      </c>
      <c r="M5" s="17">
        <v>52</v>
      </c>
      <c r="N5" s="18">
        <f>L5+M5</f>
        <v>102</v>
      </c>
      <c r="O5" s="15">
        <f>K5+N5</f>
        <v>220</v>
      </c>
      <c r="P5" s="17">
        <v>62</v>
      </c>
      <c r="Q5" s="17">
        <v>59</v>
      </c>
      <c r="R5" s="18">
        <f>P5+Q5</f>
        <v>121</v>
      </c>
      <c r="S5" s="17">
        <v>39</v>
      </c>
      <c r="T5" s="17">
        <v>35</v>
      </c>
      <c r="U5" s="18">
        <f>S5+T5</f>
        <v>74</v>
      </c>
      <c r="V5" s="15">
        <f>R5+U5</f>
        <v>195</v>
      </c>
      <c r="W5" s="17">
        <v>52</v>
      </c>
      <c r="X5" s="17">
        <v>56</v>
      </c>
      <c r="Y5" s="18">
        <f>W5+X5</f>
        <v>108</v>
      </c>
      <c r="Z5" s="17">
        <v>54</v>
      </c>
      <c r="AA5" s="17">
        <v>47</v>
      </c>
      <c r="AB5" s="18">
        <f>Z5+AA5</f>
        <v>101</v>
      </c>
      <c r="AC5" s="47">
        <f>(H5+K5+(N5+Y5)/2+(V5+AB5)/3)/10</f>
        <v>54.56666666666666</v>
      </c>
      <c r="AD5" s="20">
        <f>RANK(AC5,$AC$5:$AC$8)</f>
        <v>4</v>
      </c>
      <c r="AG5" s="73">
        <f t="shared" si="0"/>
        <v>13</v>
      </c>
      <c r="AH5" s="74">
        <f aca="true" t="shared" si="3" ref="AH5:AH21">D5+O5</f>
        <v>318</v>
      </c>
      <c r="AI5" s="73">
        <f t="shared" si="1"/>
        <v>13</v>
      </c>
      <c r="AJ5" s="73">
        <f t="shared" si="2"/>
        <v>14</v>
      </c>
    </row>
    <row r="6" spans="1:36" ht="17.25">
      <c r="A6" s="49" t="s">
        <v>90</v>
      </c>
      <c r="B6" s="16">
        <v>70</v>
      </c>
      <c r="C6" s="17">
        <v>68</v>
      </c>
      <c r="D6" s="18">
        <f>B6+C6</f>
        <v>138</v>
      </c>
      <c r="E6" s="17">
        <v>67</v>
      </c>
      <c r="F6" s="17">
        <v>63</v>
      </c>
      <c r="G6" s="18">
        <f>E6+F6</f>
        <v>130</v>
      </c>
      <c r="H6" s="18">
        <f>D6+G6</f>
        <v>268</v>
      </c>
      <c r="I6" s="17">
        <v>63</v>
      </c>
      <c r="J6" s="17">
        <v>59</v>
      </c>
      <c r="K6" s="18">
        <f>I6+J6</f>
        <v>122</v>
      </c>
      <c r="L6" s="17">
        <v>54</v>
      </c>
      <c r="M6" s="17">
        <v>58</v>
      </c>
      <c r="N6" s="18">
        <f>L6+M6</f>
        <v>112</v>
      </c>
      <c r="O6" s="15">
        <f>K6+N6</f>
        <v>234</v>
      </c>
      <c r="P6" s="17">
        <v>63</v>
      </c>
      <c r="Q6" s="17">
        <v>60</v>
      </c>
      <c r="R6" s="18">
        <f>P6+Q6</f>
        <v>123</v>
      </c>
      <c r="S6" s="17">
        <v>52</v>
      </c>
      <c r="T6" s="17">
        <v>45</v>
      </c>
      <c r="U6" s="18">
        <f>S6+T6</f>
        <v>97</v>
      </c>
      <c r="V6" s="15">
        <f>R6+U6</f>
        <v>220</v>
      </c>
      <c r="W6" s="17">
        <v>55</v>
      </c>
      <c r="X6" s="17">
        <v>62</v>
      </c>
      <c r="Y6" s="18">
        <f>W6+X6</f>
        <v>117</v>
      </c>
      <c r="Z6" s="17">
        <v>71</v>
      </c>
      <c r="AA6" s="17">
        <v>69</v>
      </c>
      <c r="AB6" s="18">
        <f>Z6+AA6</f>
        <v>140</v>
      </c>
      <c r="AC6" s="47">
        <f>(H6+K6+(N6+Y6)/2+(V6+AB6)/3)/10</f>
        <v>62.45</v>
      </c>
      <c r="AD6" s="20">
        <f>RANK(AC6,$AC$5:$AC$8)</f>
        <v>2</v>
      </c>
      <c r="AG6" s="73">
        <f t="shared" si="0"/>
        <v>10</v>
      </c>
      <c r="AH6" s="74">
        <f t="shared" si="3"/>
        <v>372</v>
      </c>
      <c r="AI6" s="73">
        <f t="shared" si="1"/>
        <v>9</v>
      </c>
      <c r="AJ6" s="73">
        <f t="shared" si="2"/>
        <v>7</v>
      </c>
    </row>
    <row r="7" spans="1:36" ht="17.25">
      <c r="A7" s="49" t="s">
        <v>89</v>
      </c>
      <c r="B7" s="16">
        <v>43</v>
      </c>
      <c r="C7" s="17">
        <v>49</v>
      </c>
      <c r="D7" s="18">
        <f>B7+C7</f>
        <v>92</v>
      </c>
      <c r="E7" s="17">
        <v>63</v>
      </c>
      <c r="F7" s="17">
        <v>60</v>
      </c>
      <c r="G7" s="18">
        <f>E7+F7</f>
        <v>123</v>
      </c>
      <c r="H7" s="18">
        <f>D7+G7</f>
        <v>215</v>
      </c>
      <c r="I7" s="17">
        <v>59</v>
      </c>
      <c r="J7" s="17">
        <v>58</v>
      </c>
      <c r="K7" s="18">
        <f>I7+J7</f>
        <v>117</v>
      </c>
      <c r="L7" s="17">
        <v>58</v>
      </c>
      <c r="M7" s="17">
        <v>62</v>
      </c>
      <c r="N7" s="18">
        <f>L7+M7</f>
        <v>120</v>
      </c>
      <c r="O7" s="15">
        <f>K7+N7</f>
        <v>237</v>
      </c>
      <c r="P7" s="17">
        <v>67</v>
      </c>
      <c r="Q7" s="17">
        <v>64</v>
      </c>
      <c r="R7" s="18">
        <f>P7+Q7</f>
        <v>131</v>
      </c>
      <c r="S7" s="17">
        <v>38</v>
      </c>
      <c r="T7" s="17">
        <v>37</v>
      </c>
      <c r="U7" s="18">
        <f>S7+T7</f>
        <v>75</v>
      </c>
      <c r="V7" s="15">
        <f>R7+U7</f>
        <v>206</v>
      </c>
      <c r="W7" s="17">
        <v>53</v>
      </c>
      <c r="X7" s="17">
        <v>60</v>
      </c>
      <c r="Y7" s="18">
        <f>W7+X7</f>
        <v>113</v>
      </c>
      <c r="Z7" s="17">
        <v>60</v>
      </c>
      <c r="AA7" s="17">
        <v>56</v>
      </c>
      <c r="AB7" s="18">
        <f>Z7+AA7</f>
        <v>116</v>
      </c>
      <c r="AC7" s="47">
        <f>(H7+K7+(N7+Y7)/2+(V7+AB7)/3)/10</f>
        <v>55.583333333333336</v>
      </c>
      <c r="AD7" s="20">
        <f>RANK(AC7,$AC$5:$AC$8)</f>
        <v>3</v>
      </c>
      <c r="AG7" s="73">
        <f t="shared" si="0"/>
        <v>12</v>
      </c>
      <c r="AH7" s="74">
        <f t="shared" si="3"/>
        <v>329</v>
      </c>
      <c r="AI7" s="73">
        <f t="shared" si="1"/>
        <v>12</v>
      </c>
      <c r="AJ7" s="73">
        <f t="shared" si="2"/>
        <v>11</v>
      </c>
    </row>
    <row r="8" spans="1:36" ht="18" thickBot="1">
      <c r="A8" s="49" t="s">
        <v>75</v>
      </c>
      <c r="B8" s="16">
        <v>60</v>
      </c>
      <c r="C8" s="17">
        <v>61</v>
      </c>
      <c r="D8" s="18">
        <f>B8+C8</f>
        <v>121</v>
      </c>
      <c r="E8" s="17">
        <v>71</v>
      </c>
      <c r="F8" s="17">
        <v>66</v>
      </c>
      <c r="G8" s="18">
        <f>E8+F8</f>
        <v>137</v>
      </c>
      <c r="H8" s="18">
        <f>D8+G8</f>
        <v>258</v>
      </c>
      <c r="I8" s="17">
        <v>70</v>
      </c>
      <c r="J8" s="17">
        <v>68</v>
      </c>
      <c r="K8" s="18">
        <f>I8+J8</f>
        <v>138</v>
      </c>
      <c r="L8" s="17">
        <v>60</v>
      </c>
      <c r="M8" s="17">
        <v>64</v>
      </c>
      <c r="N8" s="18">
        <f>L8+M8</f>
        <v>124</v>
      </c>
      <c r="O8" s="15">
        <f>K8+N8</f>
        <v>262</v>
      </c>
      <c r="P8" s="17">
        <v>69</v>
      </c>
      <c r="Q8" s="17">
        <v>65</v>
      </c>
      <c r="R8" s="18">
        <f>P8+Q8</f>
        <v>134</v>
      </c>
      <c r="S8" s="17">
        <v>60</v>
      </c>
      <c r="T8" s="17">
        <v>62</v>
      </c>
      <c r="U8" s="18">
        <f>S8+T8</f>
        <v>122</v>
      </c>
      <c r="V8" s="15">
        <f>R8+U8</f>
        <v>256</v>
      </c>
      <c r="W8" s="17">
        <v>65</v>
      </c>
      <c r="X8" s="17">
        <v>71</v>
      </c>
      <c r="Y8" s="18">
        <f>W8+X8</f>
        <v>136</v>
      </c>
      <c r="Z8" s="17">
        <v>64</v>
      </c>
      <c r="AA8" s="17">
        <v>60</v>
      </c>
      <c r="AB8" s="18">
        <f>Z8+AA8</f>
        <v>124</v>
      </c>
      <c r="AC8" s="47">
        <f>(H8+K8+(N8+Y8)/2+(V8+AB8)/3)/10</f>
        <v>65.26666666666667</v>
      </c>
      <c r="AD8" s="20">
        <f>RANK(AC8,$AC$5:$AC$8)</f>
        <v>1</v>
      </c>
      <c r="AG8" s="73">
        <f t="shared" si="0"/>
        <v>5</v>
      </c>
      <c r="AH8" s="74">
        <f t="shared" si="3"/>
        <v>383</v>
      </c>
      <c r="AI8" s="73">
        <f t="shared" si="1"/>
        <v>8</v>
      </c>
      <c r="AJ8" s="73">
        <f t="shared" si="2"/>
        <v>9</v>
      </c>
    </row>
    <row r="9" spans="1:36" ht="18" thickBot="1">
      <c r="A9" s="81" t="s">
        <v>93</v>
      </c>
      <c r="B9" s="14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  <c r="AG9" s="73" t="e">
        <f t="shared" si="0"/>
        <v>#N/A</v>
      </c>
      <c r="AH9" s="74">
        <f>D9+O9</f>
        <v>0</v>
      </c>
      <c r="AI9" s="73">
        <f t="shared" si="1"/>
        <v>15</v>
      </c>
      <c r="AJ9" s="73" t="e">
        <f t="shared" si="2"/>
        <v>#N/A</v>
      </c>
    </row>
    <row r="10" spans="1:36" ht="17.25">
      <c r="A10" s="49" t="s">
        <v>94</v>
      </c>
      <c r="B10" s="16">
        <v>72</v>
      </c>
      <c r="C10" s="17">
        <v>73</v>
      </c>
      <c r="D10" s="18">
        <f>B10+C10</f>
        <v>145</v>
      </c>
      <c r="E10" s="17">
        <v>73</v>
      </c>
      <c r="F10" s="17">
        <v>69</v>
      </c>
      <c r="G10" s="18">
        <f>E10+F10</f>
        <v>142</v>
      </c>
      <c r="H10" s="18">
        <f>D10+G10</f>
        <v>287</v>
      </c>
      <c r="I10" s="17">
        <v>74</v>
      </c>
      <c r="J10" s="17">
        <v>74</v>
      </c>
      <c r="K10" s="18">
        <f>I10+J10</f>
        <v>148</v>
      </c>
      <c r="L10" s="17">
        <v>58</v>
      </c>
      <c r="M10" s="17">
        <v>63</v>
      </c>
      <c r="N10" s="18">
        <f>L10+M10</f>
        <v>121</v>
      </c>
      <c r="O10" s="15">
        <f>K10+N10</f>
        <v>269</v>
      </c>
      <c r="P10" s="17">
        <v>70</v>
      </c>
      <c r="Q10" s="17">
        <v>66</v>
      </c>
      <c r="R10" s="18">
        <f>P10+Q10</f>
        <v>136</v>
      </c>
      <c r="S10" s="17">
        <v>70</v>
      </c>
      <c r="T10" s="17">
        <v>65</v>
      </c>
      <c r="U10" s="18">
        <f>S10+T10</f>
        <v>135</v>
      </c>
      <c r="V10" s="15">
        <f>R10+U10</f>
        <v>271</v>
      </c>
      <c r="W10" s="17">
        <v>60</v>
      </c>
      <c r="X10" s="17">
        <v>63</v>
      </c>
      <c r="Y10" s="18">
        <f>W10+X10</f>
        <v>123</v>
      </c>
      <c r="Z10" s="17">
        <v>66</v>
      </c>
      <c r="AA10" s="17">
        <v>62</v>
      </c>
      <c r="AB10" s="18">
        <f>Z10+AA10</f>
        <v>128</v>
      </c>
      <c r="AC10" s="47">
        <f>(H10+K10+(N10+Y10)/2+(V10+AB10)/3)/10</f>
        <v>69</v>
      </c>
      <c r="AD10" s="20">
        <f>RANK(AC10,$AC$10:$AC$12)</f>
        <v>2</v>
      </c>
      <c r="AG10" s="73">
        <f t="shared" si="0"/>
        <v>8</v>
      </c>
      <c r="AH10" s="74">
        <f>D10+O10</f>
        <v>414</v>
      </c>
      <c r="AI10" s="73">
        <f t="shared" si="1"/>
        <v>6</v>
      </c>
      <c r="AJ10" s="73">
        <f t="shared" si="2"/>
        <v>8</v>
      </c>
    </row>
    <row r="11" spans="1:36" ht="17.25">
      <c r="A11" s="49" t="s">
        <v>73</v>
      </c>
      <c r="B11" s="16">
        <v>42</v>
      </c>
      <c r="C11" s="17">
        <v>44</v>
      </c>
      <c r="D11" s="18">
        <f>B11+C11</f>
        <v>86</v>
      </c>
      <c r="E11" s="17">
        <v>52</v>
      </c>
      <c r="F11" s="17">
        <v>50</v>
      </c>
      <c r="G11" s="18">
        <f>E11+F11</f>
        <v>102</v>
      </c>
      <c r="H11" s="18">
        <f>D11+G11</f>
        <v>188</v>
      </c>
      <c r="I11" s="17">
        <v>56</v>
      </c>
      <c r="J11" s="17">
        <v>57</v>
      </c>
      <c r="K11" s="18">
        <f>I11+J11</f>
        <v>113</v>
      </c>
      <c r="L11" s="17">
        <v>52</v>
      </c>
      <c r="M11" s="17">
        <v>56</v>
      </c>
      <c r="N11" s="18">
        <f>L11+M11</f>
        <v>108</v>
      </c>
      <c r="O11" s="15">
        <f>K11+N11</f>
        <v>221</v>
      </c>
      <c r="P11" s="17">
        <v>61</v>
      </c>
      <c r="Q11" s="17">
        <v>58</v>
      </c>
      <c r="R11" s="18">
        <f>P11+Q11</f>
        <v>119</v>
      </c>
      <c r="S11" s="17">
        <v>38</v>
      </c>
      <c r="T11" s="17">
        <v>35</v>
      </c>
      <c r="U11" s="18">
        <f>S11+T11</f>
        <v>73</v>
      </c>
      <c r="V11" s="15">
        <f>R11+U11</f>
        <v>192</v>
      </c>
      <c r="W11" s="17">
        <v>51</v>
      </c>
      <c r="X11" s="17">
        <v>57</v>
      </c>
      <c r="Y11" s="18">
        <f>W11+X11</f>
        <v>108</v>
      </c>
      <c r="Z11" s="17">
        <v>56</v>
      </c>
      <c r="AA11" s="17">
        <v>54</v>
      </c>
      <c r="AB11" s="18">
        <f>Z11+AA11</f>
        <v>110</v>
      </c>
      <c r="AC11" s="47">
        <f>(H11+K11+(N11+Y11)/2+(V11+AB11)/3)/10</f>
        <v>50.96666666666667</v>
      </c>
      <c r="AD11" s="20">
        <f>RANK(AC11,$AC$10:$AC$12)</f>
        <v>3</v>
      </c>
      <c r="AG11" s="73">
        <f t="shared" si="0"/>
        <v>13</v>
      </c>
      <c r="AH11" s="74">
        <f>D11+O11</f>
        <v>307</v>
      </c>
      <c r="AI11" s="73">
        <f t="shared" si="1"/>
        <v>14</v>
      </c>
      <c r="AJ11" s="73">
        <f t="shared" si="2"/>
        <v>13</v>
      </c>
    </row>
    <row r="12" spans="1:36" ht="18" thickBot="1">
      <c r="A12" s="49" t="s">
        <v>72</v>
      </c>
      <c r="B12" s="16">
        <v>69</v>
      </c>
      <c r="C12" s="17">
        <v>71</v>
      </c>
      <c r="D12" s="18">
        <f>B12+C12</f>
        <v>140</v>
      </c>
      <c r="E12" s="17">
        <v>76</v>
      </c>
      <c r="F12" s="17">
        <v>73</v>
      </c>
      <c r="G12" s="18">
        <f>E12+F12</f>
        <v>149</v>
      </c>
      <c r="H12" s="18">
        <f>D12+G12</f>
        <v>289</v>
      </c>
      <c r="I12" s="17">
        <v>80</v>
      </c>
      <c r="J12" s="17">
        <v>75</v>
      </c>
      <c r="K12" s="18">
        <f>I12+J12</f>
        <v>155</v>
      </c>
      <c r="L12" s="17">
        <v>60</v>
      </c>
      <c r="M12" s="17">
        <v>63</v>
      </c>
      <c r="N12" s="18">
        <f>L12+M12</f>
        <v>123</v>
      </c>
      <c r="O12" s="15">
        <f>K12+N12</f>
        <v>278</v>
      </c>
      <c r="P12" s="17">
        <v>65</v>
      </c>
      <c r="Q12" s="17">
        <v>62</v>
      </c>
      <c r="R12" s="18">
        <f>P12+Q12</f>
        <v>127</v>
      </c>
      <c r="S12" s="17">
        <v>71</v>
      </c>
      <c r="T12" s="17">
        <v>67</v>
      </c>
      <c r="U12" s="18">
        <f>S12+T12</f>
        <v>138</v>
      </c>
      <c r="V12" s="15">
        <f>R12+U12</f>
        <v>265</v>
      </c>
      <c r="W12" s="17">
        <v>58</v>
      </c>
      <c r="X12" s="17">
        <v>61</v>
      </c>
      <c r="Y12" s="18">
        <f>W12+X12</f>
        <v>119</v>
      </c>
      <c r="Z12" s="17">
        <v>74</v>
      </c>
      <c r="AA12" s="17">
        <v>73</v>
      </c>
      <c r="AB12" s="18">
        <f>Z12+AA12</f>
        <v>147</v>
      </c>
      <c r="AC12" s="47">
        <f>(H12+K12+(N12+Y12)/2+(V12+AB12)/3)/10</f>
        <v>70.23333333333333</v>
      </c>
      <c r="AD12" s="20">
        <f>RANK(AC12,$AC$10:$AC$12)</f>
        <v>1</v>
      </c>
      <c r="AG12" s="73">
        <f t="shared" si="0"/>
        <v>9</v>
      </c>
      <c r="AH12" s="74">
        <f>D12+O12</f>
        <v>418</v>
      </c>
      <c r="AI12" s="73">
        <f t="shared" si="1"/>
        <v>5</v>
      </c>
      <c r="AJ12" s="73">
        <f t="shared" si="2"/>
        <v>4</v>
      </c>
    </row>
    <row r="13" spans="1:36" ht="18" thickBot="1">
      <c r="A13" s="81" t="s">
        <v>49</v>
      </c>
      <c r="B13" s="14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2"/>
      <c r="AG13" s="73" t="e">
        <f t="shared" si="0"/>
        <v>#N/A</v>
      </c>
      <c r="AH13" s="74">
        <f t="shared" si="3"/>
        <v>0</v>
      </c>
      <c r="AI13" s="73">
        <f t="shared" si="1"/>
        <v>15</v>
      </c>
      <c r="AJ13" s="73" t="e">
        <f t="shared" si="2"/>
        <v>#N/A</v>
      </c>
    </row>
    <row r="14" spans="1:36" ht="17.25">
      <c r="A14" s="49" t="s">
        <v>79</v>
      </c>
      <c r="B14" s="16">
        <v>52</v>
      </c>
      <c r="C14" s="17">
        <v>53</v>
      </c>
      <c r="D14" s="18">
        <f>B14+C14</f>
        <v>105</v>
      </c>
      <c r="E14" s="17">
        <v>65</v>
      </c>
      <c r="F14" s="17">
        <v>60</v>
      </c>
      <c r="G14" s="18">
        <f>E14+F14</f>
        <v>125</v>
      </c>
      <c r="H14" s="18">
        <f>D14+G14</f>
        <v>230</v>
      </c>
      <c r="I14" s="17">
        <v>60</v>
      </c>
      <c r="J14" s="17">
        <v>61</v>
      </c>
      <c r="K14" s="18">
        <f>I14+J14</f>
        <v>121</v>
      </c>
      <c r="L14" s="17">
        <v>56</v>
      </c>
      <c r="M14" s="17">
        <v>58</v>
      </c>
      <c r="N14" s="18">
        <f>L14+M14</f>
        <v>114</v>
      </c>
      <c r="O14" s="15">
        <f>K14+N14</f>
        <v>235</v>
      </c>
      <c r="P14" s="17">
        <v>68</v>
      </c>
      <c r="Q14" s="17">
        <v>65</v>
      </c>
      <c r="R14" s="18">
        <f>P14+Q14</f>
        <v>133</v>
      </c>
      <c r="S14" s="17">
        <v>37</v>
      </c>
      <c r="T14" s="17">
        <v>37</v>
      </c>
      <c r="U14" s="18">
        <f>S14+T14</f>
        <v>74</v>
      </c>
      <c r="V14" s="15">
        <f>R14+U14</f>
        <v>207</v>
      </c>
      <c r="W14" s="17">
        <v>54</v>
      </c>
      <c r="X14" s="17">
        <v>61</v>
      </c>
      <c r="Y14" s="18">
        <f>W14+X14</f>
        <v>115</v>
      </c>
      <c r="Z14" s="17">
        <v>61</v>
      </c>
      <c r="AA14" s="17">
        <v>53</v>
      </c>
      <c r="AB14" s="18">
        <f>Z14+AA14</f>
        <v>114</v>
      </c>
      <c r="AC14" s="47">
        <f>(H14+K14+(N14+Y14)/2+(V14+AB14)/3)/10</f>
        <v>57.25</v>
      </c>
      <c r="AD14" s="20">
        <f>RANK(AC14,$AC$14:$AC$17)</f>
        <v>4</v>
      </c>
      <c r="AG14" s="73">
        <f t="shared" si="0"/>
        <v>11</v>
      </c>
      <c r="AH14" s="74">
        <f t="shared" si="3"/>
        <v>340</v>
      </c>
      <c r="AI14" s="73">
        <f t="shared" si="1"/>
        <v>11</v>
      </c>
      <c r="AJ14" s="73">
        <f t="shared" si="2"/>
        <v>12</v>
      </c>
    </row>
    <row r="15" spans="1:36" ht="17.25">
      <c r="A15" s="49" t="s">
        <v>80</v>
      </c>
      <c r="B15" s="16">
        <v>63</v>
      </c>
      <c r="C15" s="17">
        <v>55</v>
      </c>
      <c r="D15" s="18">
        <f>B15+C15</f>
        <v>118</v>
      </c>
      <c r="E15" s="17">
        <v>74</v>
      </c>
      <c r="F15" s="17">
        <v>73</v>
      </c>
      <c r="G15" s="18">
        <f>E15+F15</f>
        <v>147</v>
      </c>
      <c r="H15" s="18">
        <f>D15+G15</f>
        <v>265</v>
      </c>
      <c r="I15" s="17">
        <v>65</v>
      </c>
      <c r="J15" s="17">
        <v>61</v>
      </c>
      <c r="K15" s="18">
        <f>I15+J15</f>
        <v>126</v>
      </c>
      <c r="L15" s="17">
        <v>60</v>
      </c>
      <c r="M15" s="17">
        <v>65</v>
      </c>
      <c r="N15" s="18">
        <f>L15+M15</f>
        <v>125</v>
      </c>
      <c r="O15" s="15">
        <f>K15+N15</f>
        <v>251</v>
      </c>
      <c r="P15" s="17">
        <v>70</v>
      </c>
      <c r="Q15" s="17">
        <v>68</v>
      </c>
      <c r="R15" s="18">
        <f>P15+Q15</f>
        <v>138</v>
      </c>
      <c r="S15" s="17">
        <v>53</v>
      </c>
      <c r="T15" s="17">
        <v>50</v>
      </c>
      <c r="U15" s="18">
        <f>S15+T15</f>
        <v>103</v>
      </c>
      <c r="V15" s="15">
        <f>R15+U15</f>
        <v>241</v>
      </c>
      <c r="W15" s="17">
        <v>77</v>
      </c>
      <c r="X15" s="17">
        <v>71</v>
      </c>
      <c r="Y15" s="18">
        <f>W15+X15</f>
        <v>148</v>
      </c>
      <c r="Z15" s="17">
        <v>63</v>
      </c>
      <c r="AA15" s="17">
        <v>57</v>
      </c>
      <c r="AB15" s="18">
        <f>Z15+AA15</f>
        <v>120</v>
      </c>
      <c r="AC15" s="47">
        <f>(H15+K15+(N15+Y15)/2+(V15+AB15)/3)/10</f>
        <v>64.78333333333333</v>
      </c>
      <c r="AD15" s="20">
        <f>RANK(AC15,$AC$14:$AC$17)</f>
        <v>3</v>
      </c>
      <c r="AG15" s="73">
        <f t="shared" si="0"/>
        <v>4</v>
      </c>
      <c r="AH15" s="74">
        <f t="shared" si="3"/>
        <v>369</v>
      </c>
      <c r="AI15" s="73">
        <f t="shared" si="1"/>
        <v>10</v>
      </c>
      <c r="AJ15" s="73">
        <f t="shared" si="2"/>
        <v>10</v>
      </c>
    </row>
    <row r="16" spans="1:36" ht="17.25">
      <c r="A16" s="49" t="s">
        <v>50</v>
      </c>
      <c r="B16" s="16">
        <v>56</v>
      </c>
      <c r="C16" s="17">
        <v>54</v>
      </c>
      <c r="D16" s="18">
        <f>B16+C16</f>
        <v>110</v>
      </c>
      <c r="E16" s="17">
        <v>72</v>
      </c>
      <c r="F16" s="17">
        <v>68</v>
      </c>
      <c r="G16" s="18">
        <f>E16+F16</f>
        <v>140</v>
      </c>
      <c r="H16" s="18">
        <f>D16+G16</f>
        <v>250</v>
      </c>
      <c r="I16" s="17">
        <v>67</v>
      </c>
      <c r="J16" s="17">
        <v>65</v>
      </c>
      <c r="K16" s="18">
        <f>I16+J16</f>
        <v>132</v>
      </c>
      <c r="L16" s="17">
        <v>72</v>
      </c>
      <c r="M16" s="17">
        <v>75</v>
      </c>
      <c r="N16" s="18">
        <f>L16+M16</f>
        <v>147</v>
      </c>
      <c r="O16" s="15">
        <f>K16+N16</f>
        <v>279</v>
      </c>
      <c r="P16" s="17">
        <v>76</v>
      </c>
      <c r="Q16" s="17">
        <v>73</v>
      </c>
      <c r="R16" s="18">
        <f>P16+Q16</f>
        <v>149</v>
      </c>
      <c r="S16" s="17">
        <v>68</v>
      </c>
      <c r="T16" s="17">
        <v>65</v>
      </c>
      <c r="U16" s="18">
        <f>S16+T16</f>
        <v>133</v>
      </c>
      <c r="V16" s="15">
        <f>R16+U16</f>
        <v>282</v>
      </c>
      <c r="W16" s="17">
        <v>60</v>
      </c>
      <c r="X16" s="17">
        <v>67</v>
      </c>
      <c r="Y16" s="18">
        <f>W16+X16</f>
        <v>127</v>
      </c>
      <c r="Z16" s="17">
        <v>73</v>
      </c>
      <c r="AA16" s="17">
        <v>70</v>
      </c>
      <c r="AB16" s="18">
        <f>Z16+AA16</f>
        <v>143</v>
      </c>
      <c r="AC16" s="47">
        <f>(H16+K16+(N16+Y16)/2+(V16+AB16)/3)/10</f>
        <v>66.06666666666666</v>
      </c>
      <c r="AD16" s="20">
        <f>RANK(AC16,$AC$14:$AC$17)</f>
        <v>2</v>
      </c>
      <c r="AG16" s="73">
        <f t="shared" si="0"/>
        <v>7</v>
      </c>
      <c r="AH16" s="74">
        <f t="shared" si="3"/>
        <v>389</v>
      </c>
      <c r="AI16" s="73">
        <f t="shared" si="1"/>
        <v>7</v>
      </c>
      <c r="AJ16" s="73">
        <f t="shared" si="2"/>
        <v>6</v>
      </c>
    </row>
    <row r="17" spans="1:36" ht="18" thickBot="1">
      <c r="A17" s="49" t="s">
        <v>114</v>
      </c>
      <c r="B17" s="16">
        <v>74</v>
      </c>
      <c r="C17" s="17">
        <v>76</v>
      </c>
      <c r="D17" s="18">
        <f>B17+C17</f>
        <v>150</v>
      </c>
      <c r="E17" s="17">
        <v>78</v>
      </c>
      <c r="F17" s="17">
        <v>76</v>
      </c>
      <c r="G17" s="18">
        <f>E17+F17</f>
        <v>154</v>
      </c>
      <c r="H17" s="18">
        <f>D17+G17</f>
        <v>304</v>
      </c>
      <c r="I17" s="17">
        <v>85</v>
      </c>
      <c r="J17" s="17">
        <v>84</v>
      </c>
      <c r="K17" s="18">
        <f>I17+J17</f>
        <v>169</v>
      </c>
      <c r="L17" s="17">
        <v>67</v>
      </c>
      <c r="M17" s="17">
        <v>70</v>
      </c>
      <c r="N17" s="18">
        <f>L17+M17</f>
        <v>137</v>
      </c>
      <c r="O17" s="15">
        <f>K17+N17</f>
        <v>306</v>
      </c>
      <c r="P17" s="17">
        <v>80</v>
      </c>
      <c r="Q17" s="17">
        <v>76</v>
      </c>
      <c r="R17" s="18">
        <f>P17+Q17</f>
        <v>156</v>
      </c>
      <c r="S17" s="17">
        <v>77</v>
      </c>
      <c r="T17" s="17">
        <v>75</v>
      </c>
      <c r="U17" s="18">
        <f>S17+T17</f>
        <v>152</v>
      </c>
      <c r="V17" s="15">
        <f>R17+U17</f>
        <v>308</v>
      </c>
      <c r="W17" s="17">
        <v>80</v>
      </c>
      <c r="X17" s="17">
        <v>78</v>
      </c>
      <c r="Y17" s="18">
        <f>W17+X17</f>
        <v>158</v>
      </c>
      <c r="Z17" s="17">
        <v>75</v>
      </c>
      <c r="AA17" s="17">
        <v>73</v>
      </c>
      <c r="AB17" s="18">
        <f>Z17+AA17</f>
        <v>148</v>
      </c>
      <c r="AC17" s="47">
        <f>(H17+K17+(N17+Y17)/2+(V17+AB17)/3)/10</f>
        <v>77.25</v>
      </c>
      <c r="AD17" s="20">
        <f>RANK(AC17,$AC$14:$AC$17)</f>
        <v>1</v>
      </c>
      <c r="AG17" s="73">
        <f t="shared" si="0"/>
        <v>2</v>
      </c>
      <c r="AH17" s="74">
        <f t="shared" si="3"/>
        <v>456</v>
      </c>
      <c r="AI17" s="73">
        <f t="shared" si="1"/>
        <v>3</v>
      </c>
      <c r="AJ17" s="73">
        <f t="shared" si="2"/>
        <v>3</v>
      </c>
    </row>
    <row r="18" spans="1:36" ht="18" thickBot="1">
      <c r="A18" s="82" t="s">
        <v>51</v>
      </c>
      <c r="B18" s="142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2"/>
      <c r="AG18" s="73" t="e">
        <f t="shared" si="0"/>
        <v>#N/A</v>
      </c>
      <c r="AH18" s="74">
        <f t="shared" si="3"/>
        <v>0</v>
      </c>
      <c r="AI18" s="73">
        <f t="shared" si="1"/>
        <v>15</v>
      </c>
      <c r="AJ18" s="73" t="e">
        <f t="shared" si="2"/>
        <v>#N/A</v>
      </c>
    </row>
    <row r="19" spans="1:36" ht="17.25">
      <c r="A19" s="49" t="s">
        <v>76</v>
      </c>
      <c r="B19" s="16">
        <v>67</v>
      </c>
      <c r="C19" s="17">
        <v>66</v>
      </c>
      <c r="D19" s="18">
        <f>B19+C19</f>
        <v>133</v>
      </c>
      <c r="E19" s="17">
        <v>66</v>
      </c>
      <c r="F19" s="17">
        <v>61</v>
      </c>
      <c r="G19" s="18">
        <f>E19+F19</f>
        <v>127</v>
      </c>
      <c r="H19" s="18">
        <f>D19+G19</f>
        <v>260</v>
      </c>
      <c r="I19" s="17">
        <v>81</v>
      </c>
      <c r="J19" s="17">
        <v>79</v>
      </c>
      <c r="K19" s="18">
        <f>I19+J19</f>
        <v>160</v>
      </c>
      <c r="L19" s="17">
        <v>73</v>
      </c>
      <c r="M19" s="17">
        <v>76</v>
      </c>
      <c r="N19" s="18">
        <f>L19+M19</f>
        <v>149</v>
      </c>
      <c r="O19" s="15">
        <f>K19+N19</f>
        <v>309</v>
      </c>
      <c r="P19" s="17">
        <v>66</v>
      </c>
      <c r="Q19" s="17">
        <v>61</v>
      </c>
      <c r="R19" s="18">
        <f>P19+Q19</f>
        <v>127</v>
      </c>
      <c r="S19" s="17">
        <v>49</v>
      </c>
      <c r="T19" s="17">
        <v>47</v>
      </c>
      <c r="U19" s="18">
        <f>S19+T19</f>
        <v>96</v>
      </c>
      <c r="V19" s="15">
        <f>R19+U19</f>
        <v>223</v>
      </c>
      <c r="W19" s="17">
        <v>71</v>
      </c>
      <c r="X19" s="17">
        <v>65</v>
      </c>
      <c r="Y19" s="18">
        <f>W19+X19</f>
        <v>136</v>
      </c>
      <c r="Z19" s="17">
        <v>78</v>
      </c>
      <c r="AA19" s="17">
        <v>78</v>
      </c>
      <c r="AB19" s="18">
        <f>Z19+AA19</f>
        <v>156</v>
      </c>
      <c r="AC19" s="47">
        <f>(H19+K19+(N19+Y19)/2+(V19+AB19)/3)/10</f>
        <v>68.88333333333334</v>
      </c>
      <c r="AD19" s="20">
        <f>RANK(AC19,$AC$19:$AC$21)</f>
        <v>3</v>
      </c>
      <c r="AG19" s="73">
        <f t="shared" si="0"/>
        <v>5</v>
      </c>
      <c r="AH19" s="74">
        <f t="shared" si="3"/>
        <v>442</v>
      </c>
      <c r="AI19" s="73">
        <f t="shared" si="1"/>
        <v>4</v>
      </c>
      <c r="AJ19" s="73">
        <f t="shared" si="2"/>
        <v>2</v>
      </c>
    </row>
    <row r="20" spans="1:36" ht="17.25">
      <c r="A20" s="49" t="s">
        <v>74</v>
      </c>
      <c r="B20" s="16">
        <v>83</v>
      </c>
      <c r="C20" s="17">
        <v>81</v>
      </c>
      <c r="D20" s="18">
        <f>B20+C20</f>
        <v>164</v>
      </c>
      <c r="E20" s="17">
        <v>83</v>
      </c>
      <c r="F20" s="17">
        <v>81</v>
      </c>
      <c r="G20" s="18">
        <f>E20+F20</f>
        <v>164</v>
      </c>
      <c r="H20" s="18">
        <f>D20+G20</f>
        <v>328</v>
      </c>
      <c r="I20" s="17">
        <v>86</v>
      </c>
      <c r="J20" s="17">
        <v>85</v>
      </c>
      <c r="K20" s="18">
        <f>I20+J20</f>
        <v>171</v>
      </c>
      <c r="L20" s="17">
        <v>74</v>
      </c>
      <c r="M20" s="17">
        <v>77</v>
      </c>
      <c r="N20" s="18">
        <f>L20+M20</f>
        <v>151</v>
      </c>
      <c r="O20" s="15">
        <f>K20+N20</f>
        <v>322</v>
      </c>
      <c r="P20" s="17">
        <v>77</v>
      </c>
      <c r="Q20" s="17">
        <v>74</v>
      </c>
      <c r="R20" s="18">
        <f>P20+Q20</f>
        <v>151</v>
      </c>
      <c r="S20" s="17">
        <v>54</v>
      </c>
      <c r="T20" s="17">
        <v>59</v>
      </c>
      <c r="U20" s="18">
        <f>S20+T20</f>
        <v>113</v>
      </c>
      <c r="V20" s="15">
        <f>R20+U20</f>
        <v>264</v>
      </c>
      <c r="W20" s="17">
        <v>79</v>
      </c>
      <c r="X20" s="17">
        <v>74</v>
      </c>
      <c r="Y20" s="18">
        <f>W20+X20</f>
        <v>153</v>
      </c>
      <c r="Z20" s="17">
        <v>73</v>
      </c>
      <c r="AA20" s="17">
        <v>72</v>
      </c>
      <c r="AB20" s="18">
        <f>Z20+AA20</f>
        <v>145</v>
      </c>
      <c r="AC20" s="47">
        <f>(H20+K20+(N20+Y20)/2+(V20+AB20)/3)/10</f>
        <v>78.73333333333333</v>
      </c>
      <c r="AD20" s="20">
        <f>RANK(AC20,$AC$19:$AC$21)</f>
        <v>2</v>
      </c>
      <c r="AG20" s="73">
        <f t="shared" si="0"/>
        <v>3</v>
      </c>
      <c r="AH20" s="74">
        <f t="shared" si="3"/>
        <v>486</v>
      </c>
      <c r="AI20" s="73">
        <f t="shared" si="1"/>
        <v>2</v>
      </c>
      <c r="AJ20" s="73">
        <f t="shared" si="2"/>
        <v>5</v>
      </c>
    </row>
    <row r="21" spans="1:36" ht="18" thickBot="1">
      <c r="A21" s="126" t="s">
        <v>81</v>
      </c>
      <c r="B21" s="108">
        <v>87</v>
      </c>
      <c r="C21" s="109">
        <v>89</v>
      </c>
      <c r="D21" s="127">
        <f>B21+C21</f>
        <v>176</v>
      </c>
      <c r="E21" s="109">
        <v>86</v>
      </c>
      <c r="F21" s="109">
        <v>85</v>
      </c>
      <c r="G21" s="127">
        <f>E21+F21</f>
        <v>171</v>
      </c>
      <c r="H21" s="127">
        <f>D21+G21</f>
        <v>347</v>
      </c>
      <c r="I21" s="109">
        <v>94</v>
      </c>
      <c r="J21" s="109">
        <v>90</v>
      </c>
      <c r="K21" s="127">
        <f>I21+J21</f>
        <v>184</v>
      </c>
      <c r="L21" s="109">
        <v>87</v>
      </c>
      <c r="M21" s="109">
        <v>88</v>
      </c>
      <c r="N21" s="127">
        <f>L21+M21</f>
        <v>175</v>
      </c>
      <c r="O21" s="127">
        <f>K21+N21</f>
        <v>359</v>
      </c>
      <c r="P21" s="109">
        <v>85</v>
      </c>
      <c r="Q21" s="109">
        <v>82</v>
      </c>
      <c r="R21" s="127">
        <f>P21+Q21</f>
        <v>167</v>
      </c>
      <c r="S21" s="109">
        <v>76</v>
      </c>
      <c r="T21" s="109">
        <v>74</v>
      </c>
      <c r="U21" s="127">
        <f>S21+T21</f>
        <v>150</v>
      </c>
      <c r="V21" s="127">
        <f>R21+U21</f>
        <v>317</v>
      </c>
      <c r="W21" s="109">
        <v>85</v>
      </c>
      <c r="X21" s="109">
        <v>88</v>
      </c>
      <c r="Y21" s="127">
        <f>W21+X21</f>
        <v>173</v>
      </c>
      <c r="Z21" s="109">
        <v>81</v>
      </c>
      <c r="AA21" s="109">
        <v>77</v>
      </c>
      <c r="AB21" s="127">
        <f>Z21+AA21</f>
        <v>158</v>
      </c>
      <c r="AC21" s="128">
        <f>(H21+K21+(N21+Y21)/2+(V21+AB21)/3)/10</f>
        <v>86.33333333333334</v>
      </c>
      <c r="AD21" s="113">
        <f>RANK(AC21,$AC$19:$AC$21)</f>
        <v>1</v>
      </c>
      <c r="AG21" s="73">
        <f t="shared" si="0"/>
        <v>1</v>
      </c>
      <c r="AH21" s="74">
        <f t="shared" si="3"/>
        <v>535</v>
      </c>
      <c r="AI21" s="73">
        <f t="shared" si="1"/>
        <v>1</v>
      </c>
      <c r="AJ21" s="73">
        <f t="shared" si="2"/>
        <v>1</v>
      </c>
    </row>
    <row r="22" spans="1:30" s="26" customFormat="1" ht="17.25">
      <c r="A22" s="21"/>
      <c r="B22" s="22"/>
      <c r="C22" s="22"/>
      <c r="D22" s="23"/>
      <c r="E22" s="22"/>
      <c r="F22" s="22"/>
      <c r="G22" s="23"/>
      <c r="H22" s="23"/>
      <c r="I22" s="22"/>
      <c r="J22" s="22"/>
      <c r="K22" s="23"/>
      <c r="L22" s="22"/>
      <c r="M22" s="22"/>
      <c r="N22" s="23"/>
      <c r="O22" s="23"/>
      <c r="P22" s="22"/>
      <c r="Q22" s="22"/>
      <c r="R22" s="23"/>
      <c r="S22" s="22"/>
      <c r="T22" s="22"/>
      <c r="U22" s="23"/>
      <c r="V22" s="23"/>
      <c r="W22" s="22"/>
      <c r="X22" s="22"/>
      <c r="Y22" s="23"/>
      <c r="Z22" s="22"/>
      <c r="AA22" s="22"/>
      <c r="AB22" s="23"/>
      <c r="AC22" s="24"/>
      <c r="AD22" s="25"/>
    </row>
    <row r="23" spans="1:22" ht="17.25">
      <c r="A23" s="21"/>
      <c r="B23" s="153" t="s">
        <v>7</v>
      </c>
      <c r="C23" s="153"/>
      <c r="D23" s="153"/>
      <c r="E23" s="153"/>
      <c r="F23" s="153"/>
      <c r="G23" s="22"/>
      <c r="H23" s="153" t="s">
        <v>56</v>
      </c>
      <c r="I23" s="153"/>
      <c r="J23" s="153"/>
      <c r="K23" s="153"/>
      <c r="L23" s="153"/>
      <c r="M23" s="26"/>
      <c r="N23" s="153" t="s">
        <v>20</v>
      </c>
      <c r="O23" s="153"/>
      <c r="P23" s="153"/>
      <c r="Q23" s="153"/>
      <c r="R23" s="22"/>
      <c r="S23" s="154" t="s">
        <v>57</v>
      </c>
      <c r="T23" s="154"/>
      <c r="U23" s="154"/>
      <c r="V23" s="154"/>
    </row>
    <row r="24" spans="1:30" s="19" customFormat="1" ht="15.75">
      <c r="A24" s="72" t="s">
        <v>58</v>
      </c>
      <c r="B24" s="161" t="str">
        <f>INDEX(A4:A21,MATCH(1,AG4:AG21,0))&amp;IF(COUNTIF(AG4:AG21,1)&gt;1," -TIE","")</f>
        <v>Blue Springs South</v>
      </c>
      <c r="C24" s="161"/>
      <c r="D24" s="161"/>
      <c r="E24" s="161"/>
      <c r="F24" s="161"/>
      <c r="G24" s="22"/>
      <c r="H24" s="161" t="str">
        <f>INDEX(A4:A21,MATCH(1,AI4:AI21,0))&amp;IF(COUNTIF(AI4:AI21,1)&gt;1," -TIE","")</f>
        <v>Blue Springs South</v>
      </c>
      <c r="I24" s="161"/>
      <c r="J24" s="161"/>
      <c r="K24" s="161"/>
      <c r="L24" s="161"/>
      <c r="M24" s="161" t="str">
        <f>INDEX(A4:A21,MATCH(1,AJ4:AJ21,0))&amp;IF(COUNTIF(AJ4:AJ21,1)&gt;1," -TIE","")</f>
        <v>Blue Springs South</v>
      </c>
      <c r="N24" s="161"/>
      <c r="O24" s="161"/>
      <c r="P24" s="161"/>
      <c r="Q24" s="161"/>
      <c r="R24" s="161"/>
      <c r="S24" s="162" t="s">
        <v>114</v>
      </c>
      <c r="T24" s="162"/>
      <c r="U24" s="162"/>
      <c r="V24" s="162"/>
      <c r="W24" s="53"/>
      <c r="X24" s="53"/>
      <c r="Y24" s="1"/>
      <c r="Z24" s="1"/>
      <c r="AA24" s="1"/>
      <c r="AB24" s="1"/>
      <c r="AC24" s="53"/>
      <c r="AD24" s="53"/>
    </row>
    <row r="25" spans="1:30" s="19" customFormat="1" ht="15.75" thickBot="1">
      <c r="A25" s="7"/>
      <c r="B25" s="5"/>
      <c r="C25" s="5"/>
      <c r="D25" s="6"/>
      <c r="E25" s="46"/>
      <c r="F25" s="5"/>
      <c r="G25" s="6"/>
      <c r="H25" s="6"/>
      <c r="I25" s="5"/>
      <c r="J25" s="5"/>
      <c r="K25" s="6"/>
      <c r="L25" s="5"/>
      <c r="M25" s="5"/>
      <c r="N25" s="6"/>
      <c r="O25" s="6"/>
      <c r="P25" s="5"/>
      <c r="Q25" s="5"/>
      <c r="R25" s="6"/>
      <c r="S25" s="5"/>
      <c r="T25" s="5"/>
      <c r="U25" s="6"/>
      <c r="V25" s="6"/>
      <c r="W25" s="46"/>
      <c r="X25" s="46"/>
      <c r="Y25" s="75"/>
      <c r="Z25" s="46"/>
      <c r="AA25" s="46"/>
      <c r="AB25" s="75"/>
      <c r="AC25" s="75"/>
      <c r="AD25" s="76"/>
    </row>
    <row r="26" spans="1:22" ht="15.75" thickTop="1">
      <c r="A26" s="160" t="s">
        <v>36</v>
      </c>
      <c r="B26" s="160"/>
      <c r="C26" s="160"/>
      <c r="D26" s="160"/>
      <c r="E26" s="29" t="s">
        <v>37</v>
      </c>
      <c r="F26" s="43"/>
      <c r="G26" s="43"/>
      <c r="H26" s="43"/>
      <c r="I26" s="43"/>
      <c r="J26" s="52"/>
      <c r="K26" s="43"/>
      <c r="L26" s="50" t="s">
        <v>41</v>
      </c>
      <c r="M26" s="43"/>
      <c r="N26" s="52"/>
      <c r="O26" s="43"/>
      <c r="P26" s="43"/>
      <c r="Q26" s="43"/>
      <c r="R26" s="50" t="s">
        <v>41</v>
      </c>
      <c r="S26" s="43"/>
      <c r="T26" s="43"/>
      <c r="U26" s="43"/>
      <c r="V26" s="52"/>
    </row>
    <row r="27" spans="1:22" ht="15">
      <c r="A27" s="44"/>
      <c r="B27" s="44"/>
      <c r="C27" s="44"/>
      <c r="D27" s="44"/>
      <c r="E27" s="45" t="s">
        <v>38</v>
      </c>
      <c r="F27" s="44"/>
      <c r="G27" s="44"/>
      <c r="H27" s="53"/>
      <c r="I27" s="53"/>
      <c r="J27" s="54"/>
      <c r="K27" s="53"/>
      <c r="L27" s="55" t="s">
        <v>42</v>
      </c>
      <c r="M27" s="53"/>
      <c r="N27" s="54"/>
      <c r="O27" s="53"/>
      <c r="P27" s="53"/>
      <c r="Q27" s="53"/>
      <c r="R27" s="55" t="s">
        <v>44</v>
      </c>
      <c r="S27" s="53"/>
      <c r="T27" s="53"/>
      <c r="U27" s="53"/>
      <c r="V27" s="54"/>
    </row>
    <row r="28" spans="5:18" ht="15">
      <c r="E28" s="45" t="s">
        <v>39</v>
      </c>
      <c r="L28" s="45" t="s">
        <v>43</v>
      </c>
      <c r="R28" s="45" t="s">
        <v>45</v>
      </c>
    </row>
    <row r="29" spans="5:18" ht="15">
      <c r="E29" s="45" t="s">
        <v>40</v>
      </c>
      <c r="R29" s="45" t="s">
        <v>46</v>
      </c>
    </row>
  </sheetData>
  <sheetProtection selectLockedCells="1"/>
  <mergeCells count="29">
    <mergeCell ref="Z1:AB1"/>
    <mergeCell ref="P1:R1"/>
    <mergeCell ref="B2:D2"/>
    <mergeCell ref="E2:G2"/>
    <mergeCell ref="L2:N2"/>
    <mergeCell ref="Z2:AB2"/>
    <mergeCell ref="I2:K2"/>
    <mergeCell ref="S2:U2"/>
    <mergeCell ref="W1:Y1"/>
    <mergeCell ref="B1:D1"/>
    <mergeCell ref="A26:D26"/>
    <mergeCell ref="B24:F24"/>
    <mergeCell ref="H24:L24"/>
    <mergeCell ref="S24:V24"/>
    <mergeCell ref="M24:R24"/>
    <mergeCell ref="E1:G1"/>
    <mergeCell ref="L1:N1"/>
    <mergeCell ref="S1:U1"/>
    <mergeCell ref="I1:K1"/>
    <mergeCell ref="W2:Y2"/>
    <mergeCell ref="P2:R2"/>
    <mergeCell ref="B18:AD18"/>
    <mergeCell ref="B23:F23"/>
    <mergeCell ref="H23:L23"/>
    <mergeCell ref="N23:Q23"/>
    <mergeCell ref="S23:V23"/>
    <mergeCell ref="B9:AD9"/>
    <mergeCell ref="B4:AD4"/>
    <mergeCell ref="B13:AD13"/>
  </mergeCells>
  <conditionalFormatting sqref="B25:AC25 H24 B24 G23:G24 R23 S23:S24 B19:AC22 B18 B13 B4 F3:G3 Q3:V3 C3:D3 J1:K3 A1:B3 AC1:AC3 X3:Y3 L3:O3 AD3 B14:AC17 A4:A21 B5:AC12 AG1:AG23 AJ1:AK23">
    <cfRule type="cellIs" priority="1" dxfId="0" operator="equal" stopIfTrue="1">
      <formula>0</formula>
    </cfRule>
  </conditionalFormatting>
  <printOptions horizontalCentered="1"/>
  <pageMargins left="0.25" right="0.25" top="1" bottom="0.25" header="0.25" footer="0.5"/>
  <pageSetup fitToHeight="1" fitToWidth="1" horizontalDpi="360" verticalDpi="360" orientation="landscape" paperSize="5" scale="89" r:id="rId2"/>
  <headerFooter alignWithMargins="0">
    <oddHeader>&amp;C&amp;"Arial,Bold"&amp;18Odessa Marching Invitational
&amp;"Arial,Italic"&amp;16Field Competition&amp;"Arial,Bold"&amp;18
&amp;12October 22, 2011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zoomScaleSheetLayoutView="100" zoomScalePageLayoutView="0" workbookViewId="0" topLeftCell="A3">
      <selection activeCell="B6" sqref="B6"/>
    </sheetView>
  </sheetViews>
  <sheetFormatPr defaultColWidth="9.140625" defaultRowHeight="12.75"/>
  <cols>
    <col min="1" max="1" width="40.7109375" style="89" bestFit="1" customWidth="1"/>
    <col min="2" max="3" width="9.28125" style="0" bestFit="1" customWidth="1"/>
    <col min="4" max="4" width="9.421875" style="0" bestFit="1" customWidth="1"/>
    <col min="5" max="5" width="9.28125" style="0" bestFit="1" customWidth="1"/>
  </cols>
  <sheetData>
    <row r="1" spans="1:7" ht="23.25">
      <c r="A1" s="174" t="s">
        <v>60</v>
      </c>
      <c r="B1" s="174"/>
      <c r="C1" s="174"/>
      <c r="D1" s="174"/>
      <c r="E1" s="174"/>
      <c r="F1" s="101"/>
      <c r="G1" s="101"/>
    </row>
    <row r="2" ht="13.5" thickBot="1"/>
    <row r="3" spans="1:7" ht="13.5" thickBot="1">
      <c r="A3" s="3"/>
      <c r="B3" s="171" t="s">
        <v>77</v>
      </c>
      <c r="C3" s="172"/>
      <c r="D3" s="172"/>
      <c r="E3" s="173"/>
      <c r="F3" s="97"/>
      <c r="G3" s="1"/>
    </row>
    <row r="4" spans="1:5" ht="15.75" thickBot="1">
      <c r="A4" s="85" t="s">
        <v>48</v>
      </c>
      <c r="B4" s="98" t="s">
        <v>4</v>
      </c>
      <c r="C4" s="99" t="s">
        <v>59</v>
      </c>
      <c r="D4" s="96" t="s">
        <v>12</v>
      </c>
      <c r="E4" s="100" t="s">
        <v>19</v>
      </c>
    </row>
    <row r="5" spans="1:5" ht="15.75">
      <c r="A5" s="90" t="s">
        <v>100</v>
      </c>
      <c r="B5" s="77">
        <v>58</v>
      </c>
      <c r="C5" s="78">
        <v>64</v>
      </c>
      <c r="D5" s="79">
        <f>(B5+C5)/2</f>
        <v>61</v>
      </c>
      <c r="E5" s="80">
        <f>RANK(D5,$D$5:$D$7)</f>
        <v>3</v>
      </c>
    </row>
    <row r="6" spans="1:5" ht="15.75">
      <c r="A6" s="90" t="s">
        <v>91</v>
      </c>
      <c r="B6" s="77">
        <v>60</v>
      </c>
      <c r="C6" s="78">
        <v>67</v>
      </c>
      <c r="D6" s="79">
        <f>(B6+C6)/2</f>
        <v>63.5</v>
      </c>
      <c r="E6" s="80">
        <f>RANK(D6,$D$5:$D$7)</f>
        <v>2</v>
      </c>
    </row>
    <row r="7" spans="1:5" ht="16.5" thickBot="1">
      <c r="A7" s="90" t="s">
        <v>101</v>
      </c>
      <c r="B7" s="77">
        <v>86</v>
      </c>
      <c r="C7" s="78">
        <v>80</v>
      </c>
      <c r="D7" s="79">
        <f>(B7+C7)/2</f>
        <v>83</v>
      </c>
      <c r="E7" s="80">
        <f>RANK(D7,$D$5:$D$7)</f>
        <v>1</v>
      </c>
    </row>
    <row r="8" spans="1:5" ht="16.5" customHeight="1" thickBot="1">
      <c r="A8" s="85" t="s">
        <v>93</v>
      </c>
      <c r="B8" s="168"/>
      <c r="C8" s="169"/>
      <c r="D8" s="169"/>
      <c r="E8" s="170"/>
    </row>
    <row r="9" spans="1:5" ht="15.75">
      <c r="A9" s="90" t="s">
        <v>98</v>
      </c>
      <c r="B9" s="77">
        <v>80</v>
      </c>
      <c r="C9" s="78">
        <v>87</v>
      </c>
      <c r="D9" s="79">
        <f>(B9+C9)/2</f>
        <v>83.5</v>
      </c>
      <c r="E9" s="80">
        <f>RANK(D9,$D$9:$D$10)</f>
        <v>1</v>
      </c>
    </row>
    <row r="10" spans="1:5" ht="16.5" thickBot="1">
      <c r="A10" s="90" t="s">
        <v>99</v>
      </c>
      <c r="B10" s="77">
        <v>76</v>
      </c>
      <c r="C10" s="78">
        <v>68</v>
      </c>
      <c r="D10" s="79">
        <f>(B10+C10)/2</f>
        <v>72</v>
      </c>
      <c r="E10" s="80">
        <f>RANK(D10,$D$9:$D$10)</f>
        <v>2</v>
      </c>
    </row>
    <row r="11" spans="1:5" ht="15.75" thickBot="1">
      <c r="A11" s="85" t="s">
        <v>49</v>
      </c>
      <c r="B11" s="168"/>
      <c r="C11" s="169"/>
      <c r="D11" s="169"/>
      <c r="E11" s="170"/>
    </row>
    <row r="12" spans="1:5" ht="15.75">
      <c r="A12" s="90" t="s">
        <v>102</v>
      </c>
      <c r="B12" s="77">
        <v>84</v>
      </c>
      <c r="C12" s="78">
        <v>86</v>
      </c>
      <c r="D12" s="79">
        <f>(B12+C12)/2</f>
        <v>85</v>
      </c>
      <c r="E12" s="80">
        <v>1</v>
      </c>
    </row>
    <row r="13" spans="1:5" ht="16.5" thickBot="1">
      <c r="A13" s="90" t="s">
        <v>103</v>
      </c>
      <c r="B13" s="77">
        <v>71</v>
      </c>
      <c r="C13" s="78">
        <v>65</v>
      </c>
      <c r="D13" s="79">
        <f>(B13+C13)/2</f>
        <v>68</v>
      </c>
      <c r="E13" s="80">
        <f>RANK(D13,$D$12:$D$13)</f>
        <v>2</v>
      </c>
    </row>
    <row r="14" spans="1:5" ht="15.75" thickBot="1">
      <c r="A14" s="85" t="s">
        <v>51</v>
      </c>
      <c r="B14" s="168"/>
      <c r="C14" s="169"/>
      <c r="D14" s="169"/>
      <c r="E14" s="170"/>
    </row>
    <row r="15" spans="1:5" ht="16.5" thickBot="1">
      <c r="A15" s="114" t="s">
        <v>104</v>
      </c>
      <c r="B15" s="115">
        <v>90</v>
      </c>
      <c r="C15" s="116">
        <v>88</v>
      </c>
      <c r="D15" s="117">
        <f>(B15+C15)/2</f>
        <v>89</v>
      </c>
      <c r="E15" s="118">
        <f>RANK(D15,$D$15:$D$15)</f>
        <v>1</v>
      </c>
    </row>
    <row r="18" spans="1:7" ht="24" thickBot="1">
      <c r="A18" s="174" t="s">
        <v>61</v>
      </c>
      <c r="B18" s="174"/>
      <c r="C18" s="174"/>
      <c r="D18" s="174"/>
      <c r="E18" s="174"/>
      <c r="F18" s="101"/>
      <c r="G18" s="101"/>
    </row>
    <row r="19" spans="1:7" ht="13.5" thickBot="1">
      <c r="A19" s="3"/>
      <c r="B19" s="171" t="s">
        <v>105</v>
      </c>
      <c r="C19" s="172"/>
      <c r="D19" s="172"/>
      <c r="E19" s="173"/>
      <c r="F19" s="97"/>
      <c r="G19" s="1"/>
    </row>
    <row r="20" spans="1:5" ht="15.75" thickBot="1">
      <c r="A20" s="85" t="s">
        <v>48</v>
      </c>
      <c r="B20" s="98" t="s">
        <v>4</v>
      </c>
      <c r="C20" s="99" t="s">
        <v>5</v>
      </c>
      <c r="D20" s="96" t="s">
        <v>12</v>
      </c>
      <c r="E20" s="100" t="s">
        <v>19</v>
      </c>
    </row>
    <row r="21" spans="1:5" ht="15.75">
      <c r="A21" s="90" t="s">
        <v>106</v>
      </c>
      <c r="B21" s="77">
        <v>79</v>
      </c>
      <c r="C21" s="78">
        <v>76</v>
      </c>
      <c r="D21" s="79">
        <f>(B21+C21)/2</f>
        <v>77.5</v>
      </c>
      <c r="E21" s="80">
        <f>RANK(D21,$D$21:$D$23)</f>
        <v>2</v>
      </c>
    </row>
    <row r="22" spans="1:5" ht="15.75">
      <c r="A22" s="90" t="s">
        <v>107</v>
      </c>
      <c r="B22" s="77">
        <v>80</v>
      </c>
      <c r="C22" s="78">
        <v>72</v>
      </c>
      <c r="D22" s="79">
        <f>(B22+C22)/2</f>
        <v>76</v>
      </c>
      <c r="E22" s="80">
        <f>RANK(D22,$D$21:$D$23)</f>
        <v>3</v>
      </c>
    </row>
    <row r="23" spans="1:5" ht="16.5" thickBot="1">
      <c r="A23" s="90" t="s">
        <v>108</v>
      </c>
      <c r="B23" s="77">
        <v>82</v>
      </c>
      <c r="C23" s="78">
        <v>78</v>
      </c>
      <c r="D23" s="79">
        <f>(B23+C23)/2</f>
        <v>80</v>
      </c>
      <c r="E23" s="80">
        <f>RANK(D23,$D$21:$D$23)</f>
        <v>1</v>
      </c>
    </row>
    <row r="24" spans="1:5" ht="15.75" thickBot="1">
      <c r="A24" s="85" t="s">
        <v>93</v>
      </c>
      <c r="B24" s="168"/>
      <c r="C24" s="169"/>
      <c r="D24" s="169"/>
      <c r="E24" s="170"/>
    </row>
    <row r="25" spans="1:5" ht="15.75">
      <c r="A25" s="90" t="s">
        <v>109</v>
      </c>
      <c r="B25" s="77">
        <v>83</v>
      </c>
      <c r="C25" s="78">
        <v>81</v>
      </c>
      <c r="D25" s="79">
        <f>(B25+C25)/2</f>
        <v>82</v>
      </c>
      <c r="E25" s="80">
        <f>RANK(D25,$D$25:$D$27)</f>
        <v>2</v>
      </c>
    </row>
    <row r="26" spans="1:5" ht="15.75">
      <c r="A26" s="90" t="s">
        <v>110</v>
      </c>
      <c r="B26" s="77">
        <v>78</v>
      </c>
      <c r="C26" s="78">
        <v>79</v>
      </c>
      <c r="D26" s="79">
        <f>(B26+C26)/2</f>
        <v>78.5</v>
      </c>
      <c r="E26" s="80">
        <f>RANK(D26,$D$25:$D$27)</f>
        <v>3</v>
      </c>
    </row>
    <row r="27" spans="1:5" ht="16.5" thickBot="1">
      <c r="A27" s="90" t="s">
        <v>111</v>
      </c>
      <c r="B27" s="77">
        <v>90</v>
      </c>
      <c r="C27" s="78">
        <v>89</v>
      </c>
      <c r="D27" s="79">
        <f>(B27+C27)/2</f>
        <v>89.5</v>
      </c>
      <c r="E27" s="80">
        <f>RANK(D27,$D$25:$D$27)</f>
        <v>1</v>
      </c>
    </row>
    <row r="28" spans="1:5" ht="15.75" thickBot="1">
      <c r="A28" s="85" t="s">
        <v>49</v>
      </c>
      <c r="B28" s="168"/>
      <c r="C28" s="169"/>
      <c r="D28" s="169"/>
      <c r="E28" s="170"/>
    </row>
    <row r="29" spans="1:5" ht="15.75">
      <c r="A29" s="90" t="s">
        <v>134</v>
      </c>
      <c r="B29" s="77">
        <v>81</v>
      </c>
      <c r="C29" s="78">
        <v>78</v>
      </c>
      <c r="D29" s="79">
        <f>(B29+C29)/2</f>
        <v>79.5</v>
      </c>
      <c r="E29" s="80">
        <v>2</v>
      </c>
    </row>
    <row r="30" spans="1:5" ht="16.5" thickBot="1">
      <c r="A30" s="90" t="s">
        <v>112</v>
      </c>
      <c r="B30" s="77">
        <v>87</v>
      </c>
      <c r="C30" s="78">
        <v>86</v>
      </c>
      <c r="D30" s="79">
        <f>(B30+C30)/2</f>
        <v>86.5</v>
      </c>
      <c r="E30" s="80">
        <v>1</v>
      </c>
    </row>
    <row r="31" spans="1:5" ht="15.75" thickBot="1">
      <c r="A31" s="85" t="s">
        <v>51</v>
      </c>
      <c r="B31" s="134"/>
      <c r="C31" s="135"/>
      <c r="D31" s="135"/>
      <c r="E31" s="135"/>
    </row>
    <row r="32" spans="1:5" ht="16.5" thickBot="1">
      <c r="A32" s="114" t="s">
        <v>113</v>
      </c>
      <c r="B32" s="115">
        <v>82</v>
      </c>
      <c r="C32" s="116">
        <v>83</v>
      </c>
      <c r="D32" s="117">
        <f>(B32+C32)/2</f>
        <v>82.5</v>
      </c>
      <c r="E32" s="80">
        <v>1</v>
      </c>
    </row>
  </sheetData>
  <sheetProtection sheet="1" objects="1" scenarios="1" selectLockedCells="1"/>
  <mergeCells count="9">
    <mergeCell ref="B24:E24"/>
    <mergeCell ref="B28:E28"/>
    <mergeCell ref="B3:E3"/>
    <mergeCell ref="A1:E1"/>
    <mergeCell ref="A18:E18"/>
    <mergeCell ref="B19:E19"/>
    <mergeCell ref="B8:E8"/>
    <mergeCell ref="B11:E11"/>
    <mergeCell ref="B14:E14"/>
  </mergeCells>
  <conditionalFormatting sqref="F19 C20:E20 A19:B29 C21:D29 A24:D32 E31 F3 C4:E4 C5:D7 C9:D11 A3:B11 A11:D15">
    <cfRule type="cellIs" priority="4" dxfId="0" operator="equal" stopIfTrue="1">
      <formula>0</formula>
    </cfRule>
  </conditionalFormatting>
  <printOptions horizontalCentered="1"/>
  <pageMargins left="0.5" right="0.5" top="1.5" bottom="0.5" header="0.25" footer="0.5"/>
  <pageSetup horizontalDpi="600" verticalDpi="600" orientation="portrait" r:id="rId1"/>
  <headerFooter alignWithMargins="0">
    <oddHeader>&amp;C&amp;"Arial,Bold"&amp;18Odessa Marching Invitational&amp;22&amp;U
&amp;"Arial,Italic"&amp;16&amp;UIndoor Percussion  and Auxiliary&amp;" Auxiliary&amp;,Italic"&amp;22&amp;U
&amp;" Auxiliary&amp;,Bold"&amp;12&amp;UOctober 22,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97">
      <selection activeCell="B84" sqref="B84"/>
    </sheetView>
  </sheetViews>
  <sheetFormatPr defaultColWidth="9.140625" defaultRowHeight="12.75"/>
  <cols>
    <col min="1" max="1" width="5.00390625" style="0" customWidth="1"/>
    <col min="2" max="2" width="94.28125" style="0" customWidth="1"/>
    <col min="7" max="7" width="19.57421875" style="0" customWidth="1"/>
    <col min="8" max="8" width="26.57421875" style="0" customWidth="1"/>
    <col min="9" max="9" width="15.7109375" style="0" customWidth="1"/>
    <col min="10" max="10" width="3.140625" style="0" customWidth="1"/>
  </cols>
  <sheetData>
    <row r="1" ht="15">
      <c r="A1" s="56" t="s">
        <v>87</v>
      </c>
    </row>
    <row r="3" ht="15.75">
      <c r="A3" s="27" t="s">
        <v>82</v>
      </c>
    </row>
    <row r="5" spans="1:10" ht="15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5.75">
      <c r="A7" s="28"/>
      <c r="B7" s="146" t="s">
        <v>63</v>
      </c>
      <c r="C7" s="146"/>
      <c r="D7" s="146"/>
      <c r="E7" s="146"/>
      <c r="F7" s="146"/>
      <c r="G7" s="146"/>
      <c r="H7" s="146"/>
      <c r="I7" s="146"/>
      <c r="J7" s="146"/>
    </row>
    <row r="8" spans="1:10" ht="15.75">
      <c r="A8" s="28"/>
      <c r="B8" s="60"/>
      <c r="C8" s="60"/>
      <c r="D8" s="60"/>
      <c r="E8" s="60"/>
      <c r="F8" s="60"/>
      <c r="G8" s="60"/>
      <c r="H8" s="60"/>
      <c r="I8" s="60"/>
      <c r="J8" s="60"/>
    </row>
    <row r="9" spans="1:10" ht="15.75">
      <c r="A9" s="27" t="s">
        <v>88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5.75">
      <c r="A10" s="28"/>
      <c r="B10" s="60" t="s">
        <v>120</v>
      </c>
      <c r="C10" s="28"/>
      <c r="D10" s="28"/>
      <c r="E10" s="28"/>
      <c r="F10" s="28"/>
      <c r="G10" s="28"/>
      <c r="H10" s="28"/>
      <c r="I10" s="28"/>
      <c r="J10" s="28"/>
    </row>
    <row r="11" spans="1:10" ht="15.75">
      <c r="A11" s="28"/>
      <c r="B11" s="60"/>
      <c r="C11" s="28"/>
      <c r="D11" s="28"/>
      <c r="E11" s="28"/>
      <c r="F11" s="28"/>
      <c r="G11" s="28"/>
      <c r="H11" s="28"/>
      <c r="I11" s="28"/>
      <c r="J11" s="28"/>
    </row>
    <row r="12" spans="1:10" ht="15.75">
      <c r="A12" s="27" t="s">
        <v>121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28"/>
      <c r="B14" s="146" t="str">
        <f>"In the White class, Fifth Place is awarded to "&amp;INDEX('Parade Recap'!$A$5:$O$9,MATCH(5,'Parade Recap'!$O$5:$O$9,),1)</f>
        <v>In the White class, Fifth Place is awarded to Leeton</v>
      </c>
      <c r="C14" s="146"/>
      <c r="D14" s="146"/>
      <c r="E14" s="146"/>
      <c r="F14" s="146"/>
      <c r="H14" s="68"/>
      <c r="I14" s="61"/>
      <c r="J14" s="61"/>
    </row>
    <row r="15" spans="1:10" ht="1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28"/>
      <c r="B16" s="146" t="str">
        <f>"Fourth Place is awarded to "&amp;INDEX('Parade Recap'!$A$5:$O$9,MATCH(4,'Parade Recap'!$O$5:$O$9,),1)</f>
        <v>Fourth Place is awarded to Holden</v>
      </c>
      <c r="C16" s="146"/>
      <c r="D16" s="146"/>
      <c r="E16" s="146"/>
      <c r="F16" s="146"/>
      <c r="H16" s="68"/>
      <c r="I16" s="61"/>
      <c r="J16" s="61"/>
    </row>
    <row r="17" spans="1:10" ht="15.75">
      <c r="A17" s="28"/>
      <c r="B17" s="60"/>
      <c r="C17" s="60"/>
      <c r="D17" s="60"/>
      <c r="E17" s="60"/>
      <c r="F17" s="61"/>
      <c r="G17" s="61"/>
      <c r="H17" s="28"/>
      <c r="I17" s="28"/>
      <c r="J17" s="28"/>
    </row>
    <row r="18" spans="1:10" ht="15.75">
      <c r="A18" s="28"/>
      <c r="B18" s="146" t="str">
        <f>"In the White class, Third Place is awarded to "&amp;INDEX('Parade Recap'!$A$5:$O$9,MATCH(3,'Parade Recap'!$O$5:$O$9,),1)</f>
        <v>In the White class, Third Place is awarded to Richmond</v>
      </c>
      <c r="C18" s="146"/>
      <c r="D18" s="146"/>
      <c r="E18" s="146"/>
      <c r="F18" s="146"/>
      <c r="H18" s="68"/>
      <c r="I18" s="61"/>
      <c r="J18" s="61"/>
    </row>
    <row r="19" spans="1:10" ht="1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5.75">
      <c r="A20" s="28"/>
      <c r="B20" s="146" t="str">
        <f>"Second Place is awarded to "&amp;INDEX('Parade Recap'!$A$5:$O$9,MATCH(2,'Parade Recap'!$O$5:$O$9,),1)</f>
        <v>Second Place is awarded to School of the Osage</v>
      </c>
      <c r="C20" s="146"/>
      <c r="D20" s="146"/>
      <c r="E20" s="146"/>
      <c r="F20" s="146"/>
      <c r="H20" s="68"/>
      <c r="I20" s="61"/>
      <c r="J20" s="61"/>
    </row>
    <row r="21" spans="1:10" ht="15.75">
      <c r="A21" s="28"/>
      <c r="B21" s="60"/>
      <c r="C21" s="60"/>
      <c r="D21" s="60"/>
      <c r="E21" s="60"/>
      <c r="F21" s="61"/>
      <c r="G21" s="61"/>
      <c r="H21" s="28"/>
      <c r="I21" s="28"/>
      <c r="J21" s="28"/>
    </row>
    <row r="22" spans="1:10" ht="15.75">
      <c r="A22" s="28"/>
      <c r="B22" s="146" t="str">
        <f>"And the 2011 WHITE Class Parade Champion is   "&amp;INDEX('Parade Recap'!$A$5:$O$9,MATCH(1,'Parade Recap'!$O$5:$O$9,),1)</f>
        <v>And the 2011 WHITE Class Parade Champion is   Clark County</v>
      </c>
      <c r="C22" s="146"/>
      <c r="D22" s="146"/>
      <c r="E22" s="146"/>
      <c r="F22" s="146"/>
      <c r="G22" s="146"/>
      <c r="H22" s="68"/>
      <c r="I22" s="61"/>
      <c r="J22" s="61"/>
    </row>
    <row r="23" spans="1:10" ht="15">
      <c r="A23" s="129"/>
      <c r="B23" s="129"/>
      <c r="C23" s="28"/>
      <c r="D23" s="28"/>
      <c r="E23" s="28"/>
      <c r="F23" s="28"/>
      <c r="G23" s="28"/>
      <c r="H23" s="28"/>
      <c r="I23" s="28"/>
      <c r="J23" s="28"/>
    </row>
    <row r="24" spans="1:10" ht="15">
      <c r="A24" s="32"/>
      <c r="B24" s="32"/>
      <c r="C24" s="28"/>
      <c r="D24" s="28"/>
      <c r="E24" s="28"/>
      <c r="F24" s="28"/>
      <c r="G24" s="28"/>
      <c r="H24" s="28"/>
      <c r="I24" s="28"/>
      <c r="J24" s="28"/>
    </row>
    <row r="25" spans="1:10" ht="15.75">
      <c r="A25" s="28"/>
      <c r="B25" s="146" t="str">
        <f>"In the Gold Class, second Place is awarded to "&amp;INDEX('Parade Recap'!$A$11:$O$12,MATCH(2,'Parade Recap'!$O$11:$O$12,),1)</f>
        <v>In the Gold Class, second Place is awarded to Savannah</v>
      </c>
      <c r="C25" s="146"/>
      <c r="D25" s="146"/>
      <c r="E25" s="146"/>
      <c r="F25" s="146"/>
      <c r="H25" s="68"/>
      <c r="I25" s="61"/>
      <c r="J25" s="61"/>
    </row>
    <row r="26" spans="1:10" ht="15.75">
      <c r="A26" s="28"/>
      <c r="B26" s="60"/>
      <c r="C26" s="60"/>
      <c r="D26" s="60"/>
      <c r="E26" s="60"/>
      <c r="F26" s="61"/>
      <c r="G26" s="61"/>
      <c r="H26" s="28"/>
      <c r="I26" s="28"/>
      <c r="J26" s="28"/>
    </row>
    <row r="27" spans="1:10" ht="15.75">
      <c r="A27" s="28"/>
      <c r="B27" s="146" t="str">
        <f>"And the 2011 GOLD Class Parade Champion is   "&amp;INDEX('Parade Recap'!$A$11:$O$12,MATCH(1,'Parade Recap'!$O$11:$O$12,),1)</f>
        <v>And the 2011 GOLD Class Parade Champion is   Oak Grove</v>
      </c>
      <c r="C27" s="146"/>
      <c r="D27" s="146"/>
      <c r="E27" s="146"/>
      <c r="F27" s="146"/>
      <c r="G27" s="146"/>
      <c r="H27" s="68"/>
      <c r="I27" s="61"/>
      <c r="J27" s="61"/>
    </row>
    <row r="28" spans="1:10" ht="15">
      <c r="A28" s="129"/>
      <c r="B28" s="129"/>
      <c r="C28" s="28"/>
      <c r="D28" s="28"/>
      <c r="E28" s="28"/>
      <c r="F28" s="28"/>
      <c r="G28" s="28"/>
      <c r="H28" s="28"/>
      <c r="I28" s="28"/>
      <c r="J28" s="28"/>
    </row>
    <row r="29" spans="1:10" ht="15">
      <c r="A29" s="32"/>
      <c r="B29" s="32"/>
      <c r="C29" s="28"/>
      <c r="D29" s="28"/>
      <c r="E29" s="28"/>
      <c r="F29" s="28"/>
      <c r="G29" s="28"/>
      <c r="H29" s="28"/>
      <c r="I29" s="28"/>
      <c r="J29" s="28"/>
    </row>
    <row r="30" spans="1:10" ht="15.75">
      <c r="A30" s="28"/>
      <c r="B30" s="146" t="str">
        <f>"In the Red Class, second Place is awarded to "&amp;INDEX('Parade Recap'!$A$14:$O$15,MATCH(2,'Parade Recap'!$O$14:$O$15,),1)</f>
        <v>In the Red Class, second Place is awarded to Smith-Cotton</v>
      </c>
      <c r="C30" s="146"/>
      <c r="D30" s="146"/>
      <c r="E30" s="146"/>
      <c r="F30" s="146"/>
      <c r="H30" s="68"/>
      <c r="I30" s="61"/>
      <c r="J30" s="61"/>
    </row>
    <row r="31" spans="1:10" ht="15.75">
      <c r="A31" s="28"/>
      <c r="B31" s="60"/>
      <c r="C31" s="60"/>
      <c r="D31" s="60"/>
      <c r="E31" s="60"/>
      <c r="F31" s="61"/>
      <c r="G31" s="61"/>
      <c r="H31" s="28"/>
      <c r="I31" s="28"/>
      <c r="J31" s="28"/>
    </row>
    <row r="32" spans="1:10" ht="15.75">
      <c r="A32" s="28"/>
      <c r="B32" s="146" t="str">
        <f>"And the 2011 RED Class Parade Champion is   "&amp;INDEX('Parade Recap'!$A$14:$O$15,MATCH(1,'Parade Recap'!$O$14:$O$15,),1)</f>
        <v>And the 2011 RED Class Parade Champion is   Warrensburg</v>
      </c>
      <c r="C32" s="146"/>
      <c r="D32" s="146"/>
      <c r="E32" s="146"/>
      <c r="F32" s="146"/>
      <c r="G32" s="146"/>
      <c r="H32" s="68"/>
      <c r="I32" s="61"/>
      <c r="J32" s="61"/>
    </row>
    <row r="33" spans="1:10" ht="15">
      <c r="A33" s="129"/>
      <c r="B33" s="129"/>
      <c r="C33" s="28"/>
      <c r="D33" s="28"/>
      <c r="E33" s="28"/>
      <c r="F33" s="28"/>
      <c r="G33" s="28"/>
      <c r="H33" s="28"/>
      <c r="I33" s="28"/>
      <c r="J33" s="28"/>
    </row>
    <row r="34" spans="1:10" ht="15">
      <c r="A34" s="32"/>
      <c r="B34" s="32"/>
      <c r="C34" s="28"/>
      <c r="D34" s="28"/>
      <c r="E34" s="28"/>
      <c r="F34" s="28"/>
      <c r="G34" s="28"/>
      <c r="H34" s="28"/>
      <c r="I34" s="28"/>
      <c r="J34" s="28"/>
    </row>
    <row r="35" spans="2:8" ht="15.75">
      <c r="B35" s="146" t="str">
        <f>"In the Black Class, the 2011 Parade Champion is  "&amp;INDEX('Parade Recap'!$A$17:$O$17,MATCH(1,'Parade Recap'!$O$17:$O$17,),1)</f>
        <v>In the Black Class, the 2011 Parade Champion is  William Chrisman</v>
      </c>
      <c r="C35" s="146"/>
      <c r="D35" s="146"/>
      <c r="E35" s="146"/>
      <c r="F35" s="146"/>
      <c r="G35" s="146"/>
      <c r="H35" s="68"/>
    </row>
    <row r="37" spans="1:9" ht="15">
      <c r="A37" s="175" t="s">
        <v>67</v>
      </c>
      <c r="B37" s="175"/>
      <c r="C37" s="84"/>
      <c r="D37" s="84"/>
      <c r="E37" s="84"/>
      <c r="F37" s="84"/>
      <c r="G37" s="84"/>
      <c r="H37" s="84"/>
      <c r="I37" s="84"/>
    </row>
    <row r="38" ht="15.75">
      <c r="A38" s="27" t="s">
        <v>122</v>
      </c>
    </row>
    <row r="39" ht="15.75">
      <c r="A39" s="27"/>
    </row>
    <row r="40" spans="2:8" ht="15.75">
      <c r="B40" s="146" t="str">
        <f>"In the White Class, Third Place is awarded to  "&amp;INDEX(Indoor!$A$5:$E$7,MATCH(3,Indoor!$E$5:$E$7,),1)</f>
        <v>In the White Class, Third Place is awarded to  Holden Percussion</v>
      </c>
      <c r="C40" s="146"/>
      <c r="D40" s="146"/>
      <c r="E40" s="146"/>
      <c r="F40" s="146"/>
      <c r="G40" s="61"/>
      <c r="H40" s="68"/>
    </row>
    <row r="41" spans="2:8" ht="15.75">
      <c r="B41" s="60"/>
      <c r="C41" s="60"/>
      <c r="D41" s="60"/>
      <c r="E41" s="60"/>
      <c r="F41" s="61"/>
      <c r="G41" s="61"/>
      <c r="H41" s="28"/>
    </row>
    <row r="42" spans="2:8" ht="15.75">
      <c r="B42" s="146" t="str">
        <f>"Second Place is awarded to  "&amp;INDEX(Indoor!$A$5:$E$7,MATCH(2,Indoor!$E$5:$E$7,),1)</f>
        <v>Second Place is awarded to  Leeton</v>
      </c>
      <c r="C42" s="146"/>
      <c r="D42" s="146"/>
      <c r="E42" s="146"/>
      <c r="F42" s="146"/>
      <c r="H42" s="68"/>
    </row>
    <row r="43" spans="2:8" ht="15.75">
      <c r="B43" s="60"/>
      <c r="C43" s="60"/>
      <c r="D43" s="60"/>
      <c r="E43" s="60"/>
      <c r="F43" s="61"/>
      <c r="G43" s="61"/>
      <c r="H43" s="28"/>
    </row>
    <row r="44" spans="2:8" ht="15.75">
      <c r="B44" s="146" t="str">
        <f>"The 2011 WHITE Class Indoor Percussion Champion is  "&amp;INDEX(Indoor!$A$5:$E$7,MATCH(1,Indoor!$E$5:$E$7,),1)</f>
        <v>The 2011 WHITE Class Indoor Percussion Champion is  School of the Osage Percussion</v>
      </c>
      <c r="C44" s="146"/>
      <c r="D44" s="146"/>
      <c r="E44" s="146"/>
      <c r="F44" s="146"/>
      <c r="G44" s="146"/>
      <c r="H44" s="68"/>
    </row>
    <row r="45" spans="1:8" ht="15.75">
      <c r="A45" s="130"/>
      <c r="B45" s="131"/>
      <c r="C45" s="60"/>
      <c r="D45" s="60"/>
      <c r="E45" s="60"/>
      <c r="F45" s="60"/>
      <c r="G45" s="60"/>
      <c r="H45" s="68"/>
    </row>
    <row r="46" spans="1:8" ht="15.75">
      <c r="A46" s="132"/>
      <c r="B46" s="133"/>
      <c r="C46" s="60"/>
      <c r="D46" s="60"/>
      <c r="E46" s="60"/>
      <c r="F46" s="60"/>
      <c r="G46" s="60"/>
      <c r="H46" s="68"/>
    </row>
    <row r="47" spans="1:8" ht="15.75">
      <c r="A47" s="132"/>
      <c r="B47" s="133"/>
      <c r="C47" s="60"/>
      <c r="D47" s="60"/>
      <c r="E47" s="60"/>
      <c r="F47" s="60"/>
      <c r="G47" s="60"/>
      <c r="H47" s="68"/>
    </row>
    <row r="48" spans="1:2" ht="12.75">
      <c r="A48" s="132"/>
      <c r="B48" s="132"/>
    </row>
    <row r="49" spans="2:8" ht="15.75">
      <c r="B49" s="146" t="str">
        <f>"In the Gold Class, Second Place is awarded to  "&amp;INDEX(Indoor!$A$9:$E$10,MATCH(2,Indoor!$E$9:$E$10,),1)</f>
        <v>In the Gold Class, Second Place is awarded to  Oak Grove Percussion</v>
      </c>
      <c r="C49" s="146"/>
      <c r="D49" s="146"/>
      <c r="E49" s="146"/>
      <c r="F49" s="146"/>
      <c r="G49" s="61"/>
      <c r="H49" s="68"/>
    </row>
    <row r="50" spans="2:8" ht="15.75">
      <c r="B50" s="60"/>
      <c r="C50" s="60"/>
      <c r="D50" s="60"/>
      <c r="E50" s="60"/>
      <c r="F50" s="61"/>
      <c r="G50" s="61"/>
      <c r="H50" s="28"/>
    </row>
    <row r="51" spans="2:8" ht="15.75">
      <c r="B51" s="146" t="str">
        <f>"The 2011 GOLD Class Indoor Percussion Champion is  "&amp;INDEX(Indoor!$A$9:$E$10,MATCH(1,Indoor!$E$9:$E$10,),1)</f>
        <v>The 2011 GOLD Class Indoor Percussion Champion is  Savannah Percussion</v>
      </c>
      <c r="C51" s="146"/>
      <c r="D51" s="146"/>
      <c r="E51" s="146"/>
      <c r="F51" s="146"/>
      <c r="G51" s="146"/>
      <c r="H51" s="68"/>
    </row>
    <row r="52" spans="1:8" ht="15.75">
      <c r="A52" s="130"/>
      <c r="B52" s="131"/>
      <c r="C52" s="60"/>
      <c r="D52" s="60"/>
      <c r="E52" s="60"/>
      <c r="F52" s="60"/>
      <c r="G52" s="60"/>
      <c r="H52" s="68"/>
    </row>
    <row r="53" spans="1:8" ht="15.75">
      <c r="A53" s="132"/>
      <c r="B53" s="133"/>
      <c r="C53" s="60"/>
      <c r="D53" s="60"/>
      <c r="E53" s="60"/>
      <c r="F53" s="60"/>
      <c r="G53" s="60"/>
      <c r="H53" s="68"/>
    </row>
    <row r="54" spans="1:8" ht="15.75">
      <c r="A54" s="132"/>
      <c r="B54" s="133"/>
      <c r="C54" s="60"/>
      <c r="D54" s="60"/>
      <c r="E54" s="60"/>
      <c r="F54" s="60"/>
      <c r="G54" s="60"/>
      <c r="H54" s="68"/>
    </row>
    <row r="55" spans="1:2" ht="12.75">
      <c r="A55" s="132"/>
      <c r="B55" s="132"/>
    </row>
    <row r="56" spans="2:8" ht="15.75">
      <c r="B56" s="146" t="str">
        <f>"In the Red Class, second Place is awarded to  "&amp;INDEX(Indoor!$A$12:$E$13,MATCH(2,Indoor!$E$12:$E$13,),1)</f>
        <v>In the Red Class, second Place is awarded to  Warrensburg Percussion</v>
      </c>
      <c r="C56" s="146"/>
      <c r="D56" s="146"/>
      <c r="E56" s="146"/>
      <c r="F56" s="146"/>
      <c r="H56" s="68"/>
    </row>
    <row r="57" spans="2:8" ht="15.75">
      <c r="B57" s="60"/>
      <c r="C57" s="60"/>
      <c r="D57" s="60"/>
      <c r="E57" s="60"/>
      <c r="F57" s="61"/>
      <c r="G57" s="61"/>
      <c r="H57" s="28"/>
    </row>
    <row r="58" spans="2:8" ht="15.75">
      <c r="B58" s="146" t="s">
        <v>136</v>
      </c>
      <c r="C58" s="146"/>
      <c r="D58" s="146"/>
      <c r="E58" s="146"/>
      <c r="F58" s="146"/>
      <c r="G58" s="146"/>
      <c r="H58" s="68"/>
    </row>
    <row r="59" spans="1:8" ht="15.75">
      <c r="A59" s="130"/>
      <c r="B59" s="131"/>
      <c r="C59" s="60"/>
      <c r="D59" s="60"/>
      <c r="E59" s="60"/>
      <c r="F59" s="60"/>
      <c r="G59" s="60"/>
      <c r="H59" s="68"/>
    </row>
    <row r="60" spans="1:8" ht="15.75">
      <c r="A60" s="132"/>
      <c r="B60" s="133"/>
      <c r="C60" s="60"/>
      <c r="D60" s="60"/>
      <c r="E60" s="60"/>
      <c r="F60" s="60"/>
      <c r="G60" s="60"/>
      <c r="H60" s="68"/>
    </row>
    <row r="61" spans="1:8" ht="15.75">
      <c r="A61" s="132"/>
      <c r="B61" s="133"/>
      <c r="C61" s="60"/>
      <c r="D61" s="60"/>
      <c r="E61" s="60"/>
      <c r="F61" s="60"/>
      <c r="G61" s="60"/>
      <c r="H61" s="68"/>
    </row>
    <row r="62" spans="1:8" ht="15.75">
      <c r="A62" s="132"/>
      <c r="B62" s="133"/>
      <c r="C62" s="60"/>
      <c r="D62" s="60"/>
      <c r="E62" s="60"/>
      <c r="F62" s="60"/>
      <c r="G62" s="60"/>
      <c r="H62" s="68"/>
    </row>
    <row r="63" spans="2:8" ht="15.75">
      <c r="B63" s="146" t="str">
        <f>"The 2011 BLACK Class Indoor Percussion Champion is  "&amp;INDEX(Indoor!$A$15:$E$15,MATCH(1,Indoor!$E$15:$E$15,),1)</f>
        <v>The 2011 BLACK Class Indoor Percussion Champion is  Raytown Percussion</v>
      </c>
      <c r="C63" s="146"/>
      <c r="D63" s="146"/>
      <c r="E63" s="146"/>
      <c r="F63" s="146"/>
      <c r="G63" s="146"/>
      <c r="H63" s="68"/>
    </row>
    <row r="64" spans="2:8" ht="15.75">
      <c r="B64" s="60"/>
      <c r="C64" s="60"/>
      <c r="D64" s="60"/>
      <c r="E64" s="60"/>
      <c r="F64" s="60"/>
      <c r="G64" s="60"/>
      <c r="H64" s="68"/>
    </row>
    <row r="66" spans="1:9" ht="15">
      <c r="A66" s="175" t="s">
        <v>68</v>
      </c>
      <c r="B66" s="175"/>
      <c r="C66" s="84"/>
      <c r="D66" s="84"/>
      <c r="E66" s="84"/>
      <c r="F66" s="84"/>
      <c r="G66" s="84"/>
      <c r="H66" s="84"/>
      <c r="I66" s="84"/>
    </row>
    <row r="67" ht="15.75">
      <c r="A67" s="27" t="s">
        <v>124</v>
      </c>
    </row>
    <row r="68" ht="6" customHeight="1">
      <c r="A68" s="27"/>
    </row>
    <row r="69" spans="2:8" ht="15.75">
      <c r="B69" s="146" t="str">
        <f>"In the White Class, Third Place is awarded to  "&amp;INDEX(Indoor!$A$21:$E$23,MATCH(3,Indoor!$E$21:$E$23,),1)</f>
        <v>In the White Class, Third Place is awarded to  Leeton Guard</v>
      </c>
      <c r="C69" s="146"/>
      <c r="D69" s="146"/>
      <c r="E69" s="146"/>
      <c r="F69" s="146"/>
      <c r="H69" s="68"/>
    </row>
    <row r="70" spans="2:8" ht="15">
      <c r="B70" s="28"/>
      <c r="C70" s="28"/>
      <c r="D70" s="28"/>
      <c r="E70" s="28"/>
      <c r="F70" s="28"/>
      <c r="G70" s="28"/>
      <c r="H70" s="28"/>
    </row>
    <row r="71" spans="2:8" ht="15.75">
      <c r="B71" s="146" t="str">
        <f>"Second Place is awarded to  "&amp;INDEX(Indoor!$A$21:$E$23,MATCH(2,Indoor!$E$21:$E$23,),1)</f>
        <v>Second Place is awarded to  Holden Guard</v>
      </c>
      <c r="C71" s="146"/>
      <c r="D71" s="146"/>
      <c r="E71" s="146"/>
      <c r="F71" s="146"/>
      <c r="H71" s="68"/>
    </row>
    <row r="72" spans="2:8" ht="15">
      <c r="B72" s="28"/>
      <c r="C72" s="28"/>
      <c r="D72" s="28"/>
      <c r="E72" s="28"/>
      <c r="F72" s="28"/>
      <c r="G72" s="28"/>
      <c r="H72" s="28"/>
    </row>
    <row r="73" spans="2:8" ht="15.75">
      <c r="B73" s="146" t="str">
        <f>"The 2011 WHITE Class Indoor Auxiliary Champion is "&amp;INDEX(Indoor!$A$21:$E$23,MATCH(1,Indoor!$E$21:$E$23,),1)</f>
        <v>The 2011 WHITE Class Indoor Auxiliary Champion is School of the Osage Guard</v>
      </c>
      <c r="C73" s="146"/>
      <c r="D73" s="146"/>
      <c r="E73" s="146"/>
      <c r="F73" s="146"/>
      <c r="G73" s="146"/>
      <c r="H73" s="68"/>
    </row>
    <row r="74" spans="1:2" ht="12.75">
      <c r="A74" s="130"/>
      <c r="B74" s="130"/>
    </row>
    <row r="75" spans="1:2" ht="12.75">
      <c r="A75" s="132"/>
      <c r="B75" s="132"/>
    </row>
    <row r="76" spans="1:2" ht="12.75">
      <c r="A76" s="132"/>
      <c r="B76" s="132"/>
    </row>
    <row r="77" spans="2:8" ht="15.75">
      <c r="B77" s="146" t="str">
        <f>"In the Gold Class, Third Place is awarded to  "&amp;INDEX(Indoor!$A$25:$E$27,MATCH(3,Indoor!$E$25:$E$27,),1)</f>
        <v>In the Gold Class, Third Place is awarded to  Bonner Springs Guard</v>
      </c>
      <c r="C77" s="146"/>
      <c r="D77" s="146"/>
      <c r="E77" s="146"/>
      <c r="F77" s="146"/>
      <c r="H77" s="68"/>
    </row>
    <row r="78" spans="2:8" ht="15">
      <c r="B78" s="28"/>
      <c r="C78" s="28"/>
      <c r="D78" s="28"/>
      <c r="E78" s="28"/>
      <c r="F78" s="28"/>
      <c r="G78" s="28"/>
      <c r="H78" s="28"/>
    </row>
    <row r="79" spans="2:8" ht="15.75">
      <c r="B79" s="146" t="str">
        <f>"Second Place is awarded to  "&amp;INDEX(Indoor!$A$25:$E$27,MATCH(2,Indoor!$E$25:$E$27,),1)</f>
        <v>Second Place is awarded to  Savannah Guard</v>
      </c>
      <c r="C79" s="146"/>
      <c r="D79" s="146"/>
      <c r="E79" s="146"/>
      <c r="F79" s="146"/>
      <c r="H79" s="68"/>
    </row>
    <row r="80" spans="2:8" ht="15">
      <c r="B80" s="28"/>
      <c r="C80" s="28"/>
      <c r="D80" s="28"/>
      <c r="E80" s="28"/>
      <c r="F80" s="28"/>
      <c r="G80" s="28"/>
      <c r="H80" s="28"/>
    </row>
    <row r="81" spans="2:8" ht="15.75">
      <c r="B81" s="146" t="str">
        <f>"The 2011 GOLD Class Indoor Auxiliary Champion is "&amp;INDEX(Indoor!$A$25:$E$27,MATCH(1,Indoor!$E$25:$E$27,),1)</f>
        <v>The 2011 GOLD Class Indoor Auxiliary Champion is Oak Grove Guard</v>
      </c>
      <c r="C81" s="146"/>
      <c r="D81" s="146"/>
      <c r="E81" s="146"/>
      <c r="F81" s="146"/>
      <c r="G81" s="146"/>
      <c r="H81" s="68"/>
    </row>
    <row r="82" spans="1:8" ht="15.75">
      <c r="A82" s="130"/>
      <c r="B82" s="131"/>
      <c r="C82" s="60"/>
      <c r="D82" s="60"/>
      <c r="E82" s="60"/>
      <c r="F82" s="60"/>
      <c r="G82" s="60"/>
      <c r="H82" s="68"/>
    </row>
    <row r="83" spans="2:8" ht="15.75">
      <c r="B83" s="60" t="s">
        <v>137</v>
      </c>
      <c r="C83" s="60"/>
      <c r="D83" s="60"/>
      <c r="E83" s="60"/>
      <c r="F83" s="60"/>
      <c r="G83" s="60"/>
      <c r="H83" s="68"/>
    </row>
    <row r="85" spans="2:8" ht="15.75">
      <c r="B85" s="146" t="str">
        <f>"The 2011 RED Class Indoor Auxiliary Champion is  Warrensburg Guard"</f>
        <v>The 2011 RED Class Indoor Auxiliary Champion is  Warrensburg Guard</v>
      </c>
      <c r="C85" s="146"/>
      <c r="D85" s="146"/>
      <c r="E85" s="146"/>
      <c r="F85" s="146"/>
      <c r="G85" s="146"/>
      <c r="H85" s="68"/>
    </row>
    <row r="86" spans="1:8" ht="15.75">
      <c r="A86" s="130"/>
      <c r="B86" s="131"/>
      <c r="C86" s="60"/>
      <c r="D86" s="60"/>
      <c r="E86" s="60"/>
      <c r="F86" s="60"/>
      <c r="G86" s="60"/>
      <c r="H86" s="68"/>
    </row>
    <row r="87" spans="2:8" ht="15.75">
      <c r="B87" s="60"/>
      <c r="C87" s="60"/>
      <c r="D87" s="60"/>
      <c r="E87" s="60"/>
      <c r="F87" s="60"/>
      <c r="G87" s="60"/>
      <c r="H87" s="68"/>
    </row>
    <row r="88" spans="1:10" ht="15.75">
      <c r="A88" s="27"/>
      <c r="B88" s="60"/>
      <c r="C88" s="60"/>
      <c r="D88" s="60"/>
      <c r="E88" s="60"/>
      <c r="F88" s="60"/>
      <c r="G88" s="60"/>
      <c r="H88" s="60"/>
      <c r="I88" s="61"/>
      <c r="J88" s="61"/>
    </row>
    <row r="89" spans="2:8" ht="15.75">
      <c r="B89" s="146" t="s">
        <v>135</v>
      </c>
      <c r="C89" s="146"/>
      <c r="D89" s="146"/>
      <c r="E89" s="146"/>
      <c r="F89" s="146"/>
      <c r="G89" s="146"/>
      <c r="H89" s="68"/>
    </row>
    <row r="91" spans="1:256" ht="15">
      <c r="A91" s="175" t="s">
        <v>123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75"/>
      <c r="FW91" s="175"/>
      <c r="FX91" s="175"/>
      <c r="FY91" s="175"/>
      <c r="FZ91" s="175"/>
      <c r="GA91" s="175"/>
      <c r="GB91" s="175"/>
      <c r="GC91" s="175"/>
      <c r="GD91" s="175"/>
      <c r="GE91" s="175"/>
      <c r="GF91" s="175"/>
      <c r="GG91" s="175"/>
      <c r="GH91" s="175"/>
      <c r="GI91" s="175"/>
      <c r="GJ91" s="175"/>
      <c r="GK91" s="175"/>
      <c r="GL91" s="175"/>
      <c r="GM91" s="175"/>
      <c r="GN91" s="175"/>
      <c r="GO91" s="175"/>
      <c r="GP91" s="175"/>
      <c r="GQ91" s="175"/>
      <c r="GR91" s="175"/>
      <c r="GS91" s="175"/>
      <c r="GT91" s="175"/>
      <c r="GU91" s="175"/>
      <c r="GV91" s="175"/>
      <c r="GW91" s="175"/>
      <c r="GX91" s="175"/>
      <c r="GY91" s="175"/>
      <c r="GZ91" s="175"/>
      <c r="HA91" s="175"/>
      <c r="HB91" s="175"/>
      <c r="HC91" s="175"/>
      <c r="HD91" s="175"/>
      <c r="HE91" s="175"/>
      <c r="HF91" s="175"/>
      <c r="HG91" s="175"/>
      <c r="HH91" s="175"/>
      <c r="HI91" s="175"/>
      <c r="HJ91" s="175"/>
      <c r="HK91" s="175"/>
      <c r="HL91" s="175"/>
      <c r="HM91" s="175"/>
      <c r="HN91" s="175"/>
      <c r="HO91" s="175"/>
      <c r="HP91" s="175"/>
      <c r="HQ91" s="175"/>
      <c r="HR91" s="175"/>
      <c r="HS91" s="175"/>
      <c r="HT91" s="175"/>
      <c r="HU91" s="175"/>
      <c r="HV91" s="175"/>
      <c r="HW91" s="175"/>
      <c r="HX91" s="175"/>
      <c r="HY91" s="175"/>
      <c r="HZ91" s="175"/>
      <c r="IA91" s="175"/>
      <c r="IB91" s="175"/>
      <c r="IC91" s="175"/>
      <c r="ID91" s="175"/>
      <c r="IE91" s="175"/>
      <c r="IF91" s="175"/>
      <c r="IG91" s="175"/>
      <c r="IH91" s="175"/>
      <c r="II91" s="175"/>
      <c r="IJ91" s="175"/>
      <c r="IK91" s="175"/>
      <c r="IL91" s="175"/>
      <c r="IM91" s="175"/>
      <c r="IN91" s="175"/>
      <c r="IO91" s="175"/>
      <c r="IP91" s="175"/>
      <c r="IQ91" s="175"/>
      <c r="IR91" s="175"/>
      <c r="IS91" s="175"/>
      <c r="IT91" s="175"/>
      <c r="IU91" s="175"/>
      <c r="IV91" s="175"/>
    </row>
    <row r="92" spans="1:10" ht="15.75">
      <c r="A92" s="27" t="s">
        <v>125</v>
      </c>
      <c r="B92" s="60"/>
      <c r="C92" s="60"/>
      <c r="D92" s="60"/>
      <c r="E92" s="60"/>
      <c r="F92" s="60"/>
      <c r="G92" s="60"/>
      <c r="H92" s="60"/>
      <c r="I92" s="61"/>
      <c r="J92" s="61"/>
    </row>
    <row r="93" spans="1:10" ht="15.75">
      <c r="A93" s="28"/>
      <c r="H93" s="83"/>
      <c r="I93" s="28"/>
      <c r="J93" s="28"/>
    </row>
    <row r="94" spans="2:8" ht="15.75">
      <c r="B94" s="146" t="str">
        <f>"In the White Class, Fourth Place is awarded to  "&amp;INDEX('Field Recap'!$A$5:$AD$8,MATCH(4,'Field Recap'!$AD$5:$AD$8,),1)</f>
        <v>In the White Class, Fourth Place is awarded to  Richmond</v>
      </c>
      <c r="C94" s="146"/>
      <c r="D94" s="146"/>
      <c r="E94" s="146"/>
      <c r="F94" s="146"/>
      <c r="H94" s="68"/>
    </row>
    <row r="95" spans="2:8" ht="15">
      <c r="B95" s="28"/>
      <c r="C95" s="28"/>
      <c r="D95" s="28"/>
      <c r="E95" s="28"/>
      <c r="F95" s="28"/>
      <c r="G95" s="28"/>
      <c r="H95" s="28"/>
    </row>
    <row r="96" spans="2:8" ht="15.75">
      <c r="B96" s="146" t="str">
        <f>"Third Place in the White class is awarded to  "&amp;INDEX('Field Recap'!$A$5:$AD$8,MATCH(3,'Field Recap'!$AD$5:$AD$8,),1)</f>
        <v>Third Place in the White class is awarded to  Holden</v>
      </c>
      <c r="C96" s="146"/>
      <c r="D96" s="146"/>
      <c r="E96" s="146"/>
      <c r="F96" s="146"/>
      <c r="H96" s="68"/>
    </row>
    <row r="97" spans="2:8" ht="15">
      <c r="B97" s="28"/>
      <c r="C97" s="28"/>
      <c r="D97" s="28"/>
      <c r="E97" s="28"/>
      <c r="F97" s="28"/>
      <c r="G97" s="28"/>
      <c r="H97" s="28"/>
    </row>
    <row r="98" spans="1:10" ht="15.75">
      <c r="A98" s="27" t="s">
        <v>83</v>
      </c>
      <c r="B98" s="60"/>
      <c r="C98" s="60"/>
      <c r="D98" s="60"/>
      <c r="E98" s="60"/>
      <c r="F98" s="60"/>
      <c r="G98" s="60"/>
      <c r="H98" s="60"/>
      <c r="I98" s="61"/>
      <c r="J98" s="61"/>
    </row>
    <row r="99" spans="1:10" ht="15.75">
      <c r="A99" s="27"/>
      <c r="B99" s="60" t="s">
        <v>84</v>
      </c>
      <c r="C99" s="60"/>
      <c r="D99" s="60"/>
      <c r="E99" s="60"/>
      <c r="F99" s="60"/>
      <c r="G99" s="60"/>
      <c r="H99" s="60"/>
      <c r="I99" s="61"/>
      <c r="J99" s="61"/>
    </row>
    <row r="100" spans="2:10" ht="15.75">
      <c r="B100" s="27" t="s">
        <v>85</v>
      </c>
      <c r="C100" s="60"/>
      <c r="D100" s="60"/>
      <c r="E100" s="60"/>
      <c r="F100" s="60"/>
      <c r="G100" s="60"/>
      <c r="H100" s="60"/>
      <c r="I100" s="61"/>
      <c r="J100" s="61"/>
    </row>
    <row r="101" spans="2:10" ht="15.75">
      <c r="B101" s="27" t="s">
        <v>86</v>
      </c>
      <c r="C101" s="60"/>
      <c r="D101" s="60"/>
      <c r="E101" s="60"/>
      <c r="F101" s="60"/>
      <c r="G101" s="60"/>
      <c r="H101" s="60"/>
      <c r="I101" s="61"/>
      <c r="J101" s="61"/>
    </row>
    <row r="102" spans="1:10" ht="15.75">
      <c r="A102" s="27"/>
      <c r="C102" s="60"/>
      <c r="D102" s="60"/>
      <c r="E102" s="60"/>
      <c r="F102" s="60"/>
      <c r="G102" s="60"/>
      <c r="H102" s="60"/>
      <c r="I102" s="61"/>
      <c r="J102" s="61"/>
    </row>
    <row r="103" spans="1:10" ht="15.75">
      <c r="A103" s="28"/>
      <c r="B103" s="146" t="str">
        <f>"The 2011 Kris Cooper Memorial Drum Major award goes to  "&amp;'Field Recap'!S24</f>
        <v>The 2011 Kris Cooper Memorial Drum Major award goes to  Harrisonville</v>
      </c>
      <c r="C103" s="146"/>
      <c r="D103" s="146"/>
      <c r="E103" s="146"/>
      <c r="F103" s="146"/>
      <c r="G103" s="146"/>
      <c r="H103" s="83"/>
      <c r="I103" s="28"/>
      <c r="J103" s="28"/>
    </row>
    <row r="104" spans="1:10" ht="15.75">
      <c r="A104" s="28"/>
      <c r="H104" s="83"/>
      <c r="I104" s="28"/>
      <c r="J104" s="28"/>
    </row>
    <row r="105" spans="2:8" ht="15.75">
      <c r="B105" s="146" t="str">
        <f>"Second Place in the White class is awarded to  "&amp;INDEX('Field Recap'!$A$5:$AD$8,MATCH(2,'Field Recap'!$AD$5:$AD$8,),1)</f>
        <v>Second Place in the White class is awarded to  Clark County</v>
      </c>
      <c r="C105" s="146"/>
      <c r="D105" s="146"/>
      <c r="E105" s="146"/>
      <c r="F105" s="146"/>
      <c r="H105" s="68"/>
    </row>
    <row r="106" spans="2:8" ht="15">
      <c r="B106" s="28"/>
      <c r="C106" s="28"/>
      <c r="D106" s="28"/>
      <c r="E106" s="28"/>
      <c r="F106" s="28"/>
      <c r="G106" s="28"/>
      <c r="H106" s="28"/>
    </row>
    <row r="107" spans="2:8" ht="15.75">
      <c r="B107" s="146" t="str">
        <f>"The 2011 WHITE Class Field Champion is  "&amp;INDEX('Field Recap'!$A$5:$AD$8,MATCH(1,'Field Recap'!$AD$5:$AD$8,),1)</f>
        <v>The 2011 WHITE Class Field Champion is  School of the Osage</v>
      </c>
      <c r="C107" s="146"/>
      <c r="D107" s="146"/>
      <c r="E107" s="146"/>
      <c r="F107" s="146"/>
      <c r="G107" s="146"/>
      <c r="H107" s="68"/>
    </row>
    <row r="108" spans="1:8" ht="15.75">
      <c r="A108" s="130"/>
      <c r="B108" s="131"/>
      <c r="C108" s="60"/>
      <c r="D108" s="60"/>
      <c r="E108" s="60"/>
      <c r="F108" s="60"/>
      <c r="G108" s="60"/>
      <c r="H108" s="68"/>
    </row>
    <row r="109" spans="2:8" ht="15">
      <c r="B109" s="28"/>
      <c r="C109" s="28"/>
      <c r="D109" s="28"/>
      <c r="E109" s="28"/>
      <c r="F109" s="28"/>
      <c r="G109" s="28"/>
      <c r="H109" s="28"/>
    </row>
    <row r="110" spans="2:8" ht="15.75" customHeight="1">
      <c r="B110" s="146" t="str">
        <f>"Moving to the Gold Class, Third Place is awarded to  "&amp;INDEX('Field Recap'!$A$10:$AD$12,MATCH(3,'Field Recap'!$AD$10:$AD$12,),1)</f>
        <v>Moving to the Gold Class, Third Place is awarded to  Bonner Springs</v>
      </c>
      <c r="C110" s="146"/>
      <c r="D110" s="146"/>
      <c r="E110" s="146"/>
      <c r="F110" s="146"/>
      <c r="H110" s="68"/>
    </row>
    <row r="111" spans="2:8" ht="15">
      <c r="B111" s="28"/>
      <c r="C111" s="28"/>
      <c r="D111" s="28"/>
      <c r="E111" s="28"/>
      <c r="F111" s="28"/>
      <c r="G111" s="28"/>
      <c r="H111" s="28"/>
    </row>
    <row r="112" spans="1:10" ht="15.75">
      <c r="A112" s="27" t="s">
        <v>65</v>
      </c>
      <c r="B112" s="60"/>
      <c r="C112" s="60"/>
      <c r="D112" s="60"/>
      <c r="E112" s="60"/>
      <c r="F112" s="60"/>
      <c r="G112" s="60"/>
      <c r="H112" s="60"/>
      <c r="I112" s="61"/>
      <c r="J112" s="61"/>
    </row>
    <row r="113" spans="1:10" ht="15.75">
      <c r="A113" s="28"/>
      <c r="B113" s="146" t="str">
        <f>"The 2011 Outstanding Percussion section is awarded to  "&amp;'Field Recap'!B24</f>
        <v>The 2011 Outstanding Percussion section is awarded to  Blue Springs South</v>
      </c>
      <c r="C113" s="146"/>
      <c r="D113" s="146"/>
      <c r="E113" s="146"/>
      <c r="F113" s="146"/>
      <c r="G113" s="146"/>
      <c r="H113" s="83"/>
      <c r="I113" s="28"/>
      <c r="J113" s="28"/>
    </row>
    <row r="114" spans="2:8" ht="15">
      <c r="B114" s="28"/>
      <c r="C114" s="28"/>
      <c r="D114" s="28"/>
      <c r="E114" s="28"/>
      <c r="F114" s="28"/>
      <c r="G114" s="28"/>
      <c r="H114" s="28"/>
    </row>
    <row r="115" spans="2:8" ht="15.75">
      <c r="B115" s="146" t="str">
        <f>"Second Place in the Gold class is awarded to  "&amp;INDEX('Field Recap'!$A$10:$AD$12,MATCH(2,'Field Recap'!$AD$10:$AD$12,),1)</f>
        <v>Second Place in the Gold class is awarded to  Savannah</v>
      </c>
      <c r="C115" s="146"/>
      <c r="D115" s="146"/>
      <c r="E115" s="146"/>
      <c r="F115" s="146"/>
      <c r="H115" s="68"/>
    </row>
    <row r="116" spans="2:8" ht="15">
      <c r="B116" s="28"/>
      <c r="C116" s="28"/>
      <c r="D116" s="28"/>
      <c r="E116" s="28"/>
      <c r="F116" s="28"/>
      <c r="G116" s="28"/>
      <c r="H116" s="28"/>
    </row>
    <row r="117" spans="2:8" ht="15.75">
      <c r="B117" s="146" t="str">
        <f>"The 2011 GOLD Class Field Champion is  "&amp;INDEX('Field Recap'!$A$10:$AD$12,MATCH(1,'Field Recap'!$AD$10:$AD$12,),1)</f>
        <v>The 2011 GOLD Class Field Champion is  Oak Grove</v>
      </c>
      <c r="C117" s="146"/>
      <c r="D117" s="146"/>
      <c r="E117" s="146"/>
      <c r="F117" s="146"/>
      <c r="G117" s="146"/>
      <c r="H117" s="68"/>
    </row>
    <row r="118" spans="2:8" ht="15.75">
      <c r="B118" s="60"/>
      <c r="C118" s="60"/>
      <c r="D118" s="60"/>
      <c r="E118" s="60"/>
      <c r="F118" s="60"/>
      <c r="G118" s="60"/>
      <c r="H118" s="68"/>
    </row>
    <row r="119" spans="1:8" ht="15.75">
      <c r="A119" s="27" t="s">
        <v>130</v>
      </c>
      <c r="B119" s="60"/>
      <c r="C119" s="60"/>
      <c r="D119" s="60"/>
      <c r="E119" s="60"/>
      <c r="F119" s="60"/>
      <c r="G119" s="60"/>
      <c r="H119" s="68"/>
    </row>
    <row r="120" spans="2:8" ht="15.75">
      <c r="B120" s="60" t="s">
        <v>131</v>
      </c>
      <c r="C120" s="60"/>
      <c r="D120" s="60"/>
      <c r="E120" s="60"/>
      <c r="F120" s="60"/>
      <c r="G120" s="60"/>
      <c r="H120" s="68"/>
    </row>
    <row r="121" spans="2:8" ht="15.75">
      <c r="B121" s="60" t="s">
        <v>132</v>
      </c>
      <c r="C121" s="60"/>
      <c r="D121" s="60"/>
      <c r="E121" s="60"/>
      <c r="F121" s="60"/>
      <c r="G121" s="60"/>
      <c r="H121" s="68"/>
    </row>
    <row r="122" spans="2:8" ht="15.75">
      <c r="B122" s="136" t="s">
        <v>133</v>
      </c>
      <c r="C122" s="60"/>
      <c r="D122" s="60"/>
      <c r="E122" s="60"/>
      <c r="F122" s="60"/>
      <c r="G122" s="60"/>
      <c r="H122" s="68"/>
    </row>
    <row r="123" spans="2:8" ht="15.75">
      <c r="B123" s="60"/>
      <c r="C123" s="60"/>
      <c r="D123" s="60"/>
      <c r="E123" s="60"/>
      <c r="F123" s="60"/>
      <c r="G123" s="60"/>
      <c r="H123" s="68"/>
    </row>
    <row r="124" spans="1:8" ht="15.75">
      <c r="A124" s="130"/>
      <c r="B124" s="131"/>
      <c r="C124" s="60"/>
      <c r="D124" s="60"/>
      <c r="E124" s="60"/>
      <c r="F124" s="60"/>
      <c r="G124" s="60"/>
      <c r="H124" s="68"/>
    </row>
    <row r="125" spans="1:8" ht="15">
      <c r="A125" s="132"/>
      <c r="B125" s="175" t="s">
        <v>127</v>
      </c>
      <c r="C125" s="175"/>
      <c r="D125" s="28"/>
      <c r="E125" s="28"/>
      <c r="F125" s="28"/>
      <c r="G125" s="28"/>
      <c r="H125" s="28"/>
    </row>
    <row r="126" spans="2:8" ht="15.75" customHeight="1">
      <c r="B126" s="146" t="str">
        <f>"Moving to the Red Class, Fourth Place is awarded to  "&amp;INDEX('Field Recap'!$A$14:$AD$17,MATCH(4,'Field Recap'!$AD$14:$AD$17,),1)</f>
        <v>Moving to the Red Class, Fourth Place is awarded to  Mexico</v>
      </c>
      <c r="C126" s="146"/>
      <c r="D126" s="146"/>
      <c r="E126" s="146"/>
      <c r="F126" s="146"/>
      <c r="H126" s="68"/>
    </row>
    <row r="127" spans="2:8" ht="15">
      <c r="B127" s="28"/>
      <c r="C127" s="28"/>
      <c r="D127" s="28"/>
      <c r="E127" s="28"/>
      <c r="F127" s="28"/>
      <c r="G127" s="28"/>
      <c r="H127" s="28"/>
    </row>
    <row r="128" spans="2:6" ht="15.75">
      <c r="B128" s="146" t="str">
        <f>"Third Place in the Red class is awarded to  "&amp;INDEX('Field Recap'!$A$14:$AD$17,MATCH(3,'Field Recap'!$AD$14:$AD$17,),1)</f>
        <v>Third Place in the Red class is awarded to  Smith-Cotton</v>
      </c>
      <c r="C128" s="146"/>
      <c r="D128" s="146"/>
      <c r="E128" s="146"/>
      <c r="F128" s="146"/>
    </row>
    <row r="129" spans="2:8" ht="15">
      <c r="B129" s="28"/>
      <c r="C129" s="28"/>
      <c r="D129" s="28"/>
      <c r="E129" s="28"/>
      <c r="F129" s="28"/>
      <c r="G129" s="28"/>
      <c r="H129" s="28"/>
    </row>
    <row r="130" spans="1:10" ht="15.75">
      <c r="A130" s="27" t="s">
        <v>66</v>
      </c>
      <c r="B130" s="60"/>
      <c r="C130" s="60"/>
      <c r="D130" s="60"/>
      <c r="E130" s="60"/>
      <c r="F130" s="60"/>
      <c r="G130" s="60"/>
      <c r="H130" s="60"/>
      <c r="I130" s="61"/>
      <c r="J130" s="61"/>
    </row>
    <row r="131" spans="1:10" ht="15.75">
      <c r="A131" s="28"/>
      <c r="B131" s="146" t="str">
        <f>"The 2011 Outstanding Auxiliary award goes to  "&amp;'Field Recap'!M24</f>
        <v>The 2011 Outstanding Auxiliary award goes to  Blue Springs South</v>
      </c>
      <c r="C131" s="146"/>
      <c r="D131" s="146"/>
      <c r="E131" s="146"/>
      <c r="F131" s="146"/>
      <c r="G131" s="146"/>
      <c r="H131" s="83"/>
      <c r="I131" s="28"/>
      <c r="J131" s="28"/>
    </row>
    <row r="132" spans="2:8" ht="15">
      <c r="B132" s="28"/>
      <c r="C132" s="28"/>
      <c r="D132" s="28"/>
      <c r="E132" s="28"/>
      <c r="F132" s="28"/>
      <c r="G132" s="28"/>
      <c r="H132" s="28"/>
    </row>
    <row r="133" spans="2:8" ht="15.75">
      <c r="B133" s="146" t="str">
        <f>"Second Place in the Red class is awarded to  "&amp;INDEX('Field Recap'!$A$14:$AD$17,MATCH(2,'Field Recap'!$AD$14:$AD$17,),1)</f>
        <v>Second Place in the Red class is awarded to  Warrensburg</v>
      </c>
      <c r="C133" s="146"/>
      <c r="D133" s="146"/>
      <c r="E133" s="146"/>
      <c r="F133" s="146"/>
      <c r="H133" s="68"/>
    </row>
    <row r="134" spans="2:8" ht="15">
      <c r="B134" s="28"/>
      <c r="C134" s="28"/>
      <c r="D134" s="28"/>
      <c r="E134" s="28"/>
      <c r="F134" s="28"/>
      <c r="G134" s="28"/>
      <c r="H134" s="28"/>
    </row>
    <row r="135" spans="2:8" ht="15.75">
      <c r="B135" s="146" t="str">
        <f>"The 2011 RED Class Field Champion is  "&amp;INDEX('Field Recap'!$A$14:$AD$17,MATCH(1,'Field Recap'!$AD$14:$AD$17,),1)</f>
        <v>The 2011 RED Class Field Champion is  Harrisonville</v>
      </c>
      <c r="C135" s="146"/>
      <c r="D135" s="146"/>
      <c r="E135" s="146"/>
      <c r="F135" s="146"/>
      <c r="G135" s="146"/>
      <c r="H135" s="68"/>
    </row>
    <row r="136" spans="1:8" ht="15.75">
      <c r="A136" s="130"/>
      <c r="B136" s="131"/>
      <c r="C136" s="60"/>
      <c r="D136" s="60"/>
      <c r="E136" s="60"/>
      <c r="F136" s="60"/>
      <c r="G136" s="60"/>
      <c r="H136" s="68"/>
    </row>
    <row r="138" spans="2:8" ht="15.75">
      <c r="B138" s="146" t="str">
        <f>"In the final class, the Black Class, Third Place is awarded to  "&amp;INDEX('Field Recap'!$A$19:$AD$21,MATCH(3,'Field Recap'!$AD$19:$AD$21,),1)</f>
        <v>In the final class, the Black Class, Third Place is awarded to  William Chrisman</v>
      </c>
      <c r="C138" s="146"/>
      <c r="D138" s="146"/>
      <c r="E138" s="146"/>
      <c r="F138" s="146"/>
      <c r="H138" s="68"/>
    </row>
    <row r="140" spans="1:10" ht="15.75">
      <c r="A140" s="27" t="s">
        <v>69</v>
      </c>
      <c r="B140" s="60"/>
      <c r="C140" s="60"/>
      <c r="D140" s="60"/>
      <c r="E140" s="60"/>
      <c r="F140" s="60"/>
      <c r="G140" s="60"/>
      <c r="H140" s="60"/>
      <c r="I140" s="61"/>
      <c r="J140" s="61"/>
    </row>
    <row r="141" spans="2:10" ht="15.75">
      <c r="B141" s="27" t="s">
        <v>70</v>
      </c>
      <c r="C141" s="60"/>
      <c r="D141" s="60"/>
      <c r="E141" s="60"/>
      <c r="F141" s="60"/>
      <c r="G141" s="60"/>
      <c r="H141" s="60"/>
      <c r="I141" s="61"/>
      <c r="J141" s="61"/>
    </row>
    <row r="142" spans="2:10" ht="15.75">
      <c r="B142" s="27" t="s">
        <v>71</v>
      </c>
      <c r="C142" s="60"/>
      <c r="D142" s="60"/>
      <c r="E142" s="60"/>
      <c r="F142" s="60"/>
      <c r="G142" s="60"/>
      <c r="H142" s="60"/>
      <c r="I142" s="61"/>
      <c r="J142" s="61"/>
    </row>
    <row r="143" spans="1:10" ht="15.75">
      <c r="A143" s="27"/>
      <c r="C143" s="60"/>
      <c r="D143" s="60"/>
      <c r="E143" s="60"/>
      <c r="F143" s="60"/>
      <c r="G143" s="60"/>
      <c r="H143" s="60"/>
      <c r="I143" s="61"/>
      <c r="J143" s="61"/>
    </row>
    <row r="144" spans="1:10" ht="15.75">
      <c r="A144" s="28"/>
      <c r="B144" s="146" t="str">
        <f>"The 2011 Paul Stegner Memorial Wind Section award goes to  "&amp;'Field Recap'!H24</f>
        <v>The 2011 Paul Stegner Memorial Wind Section award goes to  Blue Springs South</v>
      </c>
      <c r="C144" s="146"/>
      <c r="D144" s="146"/>
      <c r="E144" s="146"/>
      <c r="F144" s="146"/>
      <c r="G144" s="146"/>
      <c r="H144" s="83"/>
      <c r="I144" s="28"/>
      <c r="J144" s="28"/>
    </row>
    <row r="146" spans="2:8" ht="15.75">
      <c r="B146" s="146" t="str">
        <f>"Second Place in the Black Class is awarded to  "&amp;INDEX('Field Recap'!$A$19:$AD$21,MATCH(2,'Field Recap'!$AD$19:$AD$21,),1)</f>
        <v>Second Place in the Black Class is awarded to  Raytown</v>
      </c>
      <c r="C146" s="146"/>
      <c r="D146" s="146"/>
      <c r="E146" s="146"/>
      <c r="F146" s="146"/>
      <c r="H146" s="68"/>
    </row>
    <row r="147" spans="2:8" ht="15">
      <c r="B147" s="28"/>
      <c r="C147" s="28"/>
      <c r="D147" s="28"/>
      <c r="E147" s="28"/>
      <c r="F147" s="28"/>
      <c r="G147" s="28"/>
      <c r="H147" s="28"/>
    </row>
    <row r="148" spans="2:8" ht="15.75">
      <c r="B148" s="146" t="str">
        <f>"And your 2011 BLACK Class Field Champion is  "&amp;INDEX('Field Recap'!$A$19:$AD$21,MATCH(1,'Field Recap'!$AD$19:$AD$21,),1)</f>
        <v>And your 2011 BLACK Class Field Champion is  Blue Springs South</v>
      </c>
      <c r="C148" s="146"/>
      <c r="D148" s="146"/>
      <c r="E148" s="146"/>
      <c r="F148" s="146"/>
      <c r="G148" s="146"/>
      <c r="H148" s="68"/>
    </row>
    <row r="149" spans="1:8" ht="15.75">
      <c r="A149" s="130"/>
      <c r="B149" s="131"/>
      <c r="C149" s="60"/>
      <c r="D149" s="60"/>
      <c r="E149" s="60"/>
      <c r="F149" s="60"/>
      <c r="G149" s="60"/>
      <c r="H149" s="68"/>
    </row>
    <row r="150" spans="2:8" ht="15.75">
      <c r="B150" s="60"/>
      <c r="C150" s="60"/>
      <c r="D150" s="60"/>
      <c r="E150" s="60"/>
      <c r="F150" s="60"/>
      <c r="G150" s="60"/>
      <c r="H150" s="60"/>
    </row>
    <row r="151" spans="1:8" ht="15.75">
      <c r="A151" s="146" t="s">
        <v>129</v>
      </c>
      <c r="B151" s="146"/>
      <c r="C151" s="60"/>
      <c r="D151" s="60"/>
      <c r="E151" s="60"/>
      <c r="F151" s="60"/>
      <c r="G151" s="60"/>
      <c r="H151" s="60"/>
    </row>
    <row r="152" spans="2:8" ht="15.75">
      <c r="B152" s="60" t="s">
        <v>128</v>
      </c>
      <c r="C152" s="60"/>
      <c r="D152" s="60"/>
      <c r="E152" s="60"/>
      <c r="F152" s="60"/>
      <c r="G152" s="60"/>
      <c r="H152" s="60"/>
    </row>
    <row r="154" spans="1:9" ht="18.75">
      <c r="A154" s="176" t="s">
        <v>64</v>
      </c>
      <c r="B154" s="176"/>
      <c r="C154" s="91"/>
      <c r="D154" s="91"/>
      <c r="E154" s="91"/>
      <c r="F154" s="91"/>
      <c r="G154" s="91"/>
      <c r="H154" s="91"/>
      <c r="I154" s="91"/>
    </row>
    <row r="156" spans="1:2" ht="15.75">
      <c r="A156" s="148" t="s">
        <v>126</v>
      </c>
      <c r="B156" s="148"/>
    </row>
  </sheetData>
  <sheetProtection sheet="1"/>
  <mergeCells count="179">
    <mergeCell ref="B110:F110"/>
    <mergeCell ref="IU91:IV91"/>
    <mergeCell ref="A156:B156"/>
    <mergeCell ref="B77:F77"/>
    <mergeCell ref="B79:F79"/>
    <mergeCell ref="B81:G81"/>
    <mergeCell ref="B89:G89"/>
    <mergeCell ref="B94:F94"/>
    <mergeCell ref="B96:F96"/>
    <mergeCell ref="E91:F91"/>
    <mergeCell ref="HW91:HX91"/>
    <mergeCell ref="HY91:HZ91"/>
    <mergeCell ref="IA91:IB91"/>
    <mergeCell ref="IC91:ID91"/>
    <mergeCell ref="IS91:IT91"/>
    <mergeCell ref="IE91:IF91"/>
    <mergeCell ref="IG91:IH91"/>
    <mergeCell ref="II91:IJ91"/>
    <mergeCell ref="IK91:IL91"/>
    <mergeCell ref="IM91:IN91"/>
    <mergeCell ref="IO91:IP91"/>
    <mergeCell ref="IQ91:IR91"/>
    <mergeCell ref="HS91:HT91"/>
    <mergeCell ref="HU91:HV91"/>
    <mergeCell ref="HG91:HH91"/>
    <mergeCell ref="HI91:HJ91"/>
    <mergeCell ref="HK91:HL91"/>
    <mergeCell ref="HM91:HN91"/>
    <mergeCell ref="HO91:HP91"/>
    <mergeCell ref="HQ91:HR91"/>
    <mergeCell ref="GY91:GZ91"/>
    <mergeCell ref="HA91:HB91"/>
    <mergeCell ref="HC91:HD91"/>
    <mergeCell ref="HE91:HF91"/>
    <mergeCell ref="GQ91:GR91"/>
    <mergeCell ref="GS91:GT91"/>
    <mergeCell ref="GU91:GV91"/>
    <mergeCell ref="GW91:GX91"/>
    <mergeCell ref="GI91:GJ91"/>
    <mergeCell ref="GK91:GL91"/>
    <mergeCell ref="GM91:GN91"/>
    <mergeCell ref="GO91:GP91"/>
    <mergeCell ref="GA91:GB91"/>
    <mergeCell ref="GC91:GD91"/>
    <mergeCell ref="GE91:GF91"/>
    <mergeCell ref="GG91:GH91"/>
    <mergeCell ref="FS91:FT91"/>
    <mergeCell ref="FU91:FV91"/>
    <mergeCell ref="FW91:FX91"/>
    <mergeCell ref="FY91:FZ91"/>
    <mergeCell ref="FK91:FL91"/>
    <mergeCell ref="FM91:FN91"/>
    <mergeCell ref="FO91:FP91"/>
    <mergeCell ref="FQ91:FR91"/>
    <mergeCell ref="FC91:FD91"/>
    <mergeCell ref="FE91:FF91"/>
    <mergeCell ref="FG91:FH91"/>
    <mergeCell ref="FI91:FJ91"/>
    <mergeCell ref="EU91:EV91"/>
    <mergeCell ref="EW91:EX91"/>
    <mergeCell ref="EY91:EZ91"/>
    <mergeCell ref="FA91:FB91"/>
    <mergeCell ref="EM91:EN91"/>
    <mergeCell ref="EO91:EP91"/>
    <mergeCell ref="EQ91:ER91"/>
    <mergeCell ref="ES91:ET91"/>
    <mergeCell ref="EE91:EF91"/>
    <mergeCell ref="EG91:EH91"/>
    <mergeCell ref="EI91:EJ91"/>
    <mergeCell ref="EK91:EL91"/>
    <mergeCell ref="DW91:DX91"/>
    <mergeCell ref="DY91:DZ91"/>
    <mergeCell ref="EA91:EB91"/>
    <mergeCell ref="EC91:ED91"/>
    <mergeCell ref="DO91:DP91"/>
    <mergeCell ref="DQ91:DR91"/>
    <mergeCell ref="DS91:DT91"/>
    <mergeCell ref="DU91:DV91"/>
    <mergeCell ref="DG91:DH91"/>
    <mergeCell ref="DI91:DJ91"/>
    <mergeCell ref="DK91:DL91"/>
    <mergeCell ref="DM91:DN91"/>
    <mergeCell ref="CY91:CZ91"/>
    <mergeCell ref="DA91:DB91"/>
    <mergeCell ref="DC91:DD91"/>
    <mergeCell ref="DE91:DF91"/>
    <mergeCell ref="CQ91:CR91"/>
    <mergeCell ref="CS91:CT91"/>
    <mergeCell ref="CU91:CV91"/>
    <mergeCell ref="CW91:CX91"/>
    <mergeCell ref="CI91:CJ91"/>
    <mergeCell ref="CK91:CL91"/>
    <mergeCell ref="CM91:CN91"/>
    <mergeCell ref="CO91:CP91"/>
    <mergeCell ref="CA91:CB91"/>
    <mergeCell ref="CC91:CD91"/>
    <mergeCell ref="CE91:CF91"/>
    <mergeCell ref="CG91:CH91"/>
    <mergeCell ref="BS91:BT91"/>
    <mergeCell ref="BU91:BV91"/>
    <mergeCell ref="BW91:BX91"/>
    <mergeCell ref="BY91:BZ91"/>
    <mergeCell ref="BK91:BL91"/>
    <mergeCell ref="BM91:BN91"/>
    <mergeCell ref="BO91:BP91"/>
    <mergeCell ref="BQ91:BR91"/>
    <mergeCell ref="BC91:BD91"/>
    <mergeCell ref="BE91:BF91"/>
    <mergeCell ref="BG91:BH91"/>
    <mergeCell ref="BI91:BJ91"/>
    <mergeCell ref="AU91:AV91"/>
    <mergeCell ref="AW91:AX91"/>
    <mergeCell ref="AY91:AZ91"/>
    <mergeCell ref="BA91:BB91"/>
    <mergeCell ref="AM91:AN91"/>
    <mergeCell ref="AO91:AP91"/>
    <mergeCell ref="AQ91:AR91"/>
    <mergeCell ref="AS91:AT91"/>
    <mergeCell ref="AE91:AF91"/>
    <mergeCell ref="AG91:AH91"/>
    <mergeCell ref="AI91:AJ91"/>
    <mergeCell ref="AK91:AL91"/>
    <mergeCell ref="W91:X91"/>
    <mergeCell ref="Y91:Z91"/>
    <mergeCell ref="AA91:AB91"/>
    <mergeCell ref="AC91:AD91"/>
    <mergeCell ref="B63:G63"/>
    <mergeCell ref="Q91:R91"/>
    <mergeCell ref="S91:T91"/>
    <mergeCell ref="U91:V91"/>
    <mergeCell ref="I91:J91"/>
    <mergeCell ref="K91:L91"/>
    <mergeCell ref="M91:N91"/>
    <mergeCell ref="O91:P91"/>
    <mergeCell ref="G91:H91"/>
    <mergeCell ref="B14:F14"/>
    <mergeCell ref="B16:F16"/>
    <mergeCell ref="B49:F49"/>
    <mergeCell ref="B51:G51"/>
    <mergeCell ref="B144:G144"/>
    <mergeCell ref="B35:G35"/>
    <mergeCell ref="B25:F25"/>
    <mergeCell ref="B27:G27"/>
    <mergeCell ref="B30:F30"/>
    <mergeCell ref="B32:G32"/>
    <mergeCell ref="A91:B91"/>
    <mergeCell ref="B115:F115"/>
    <mergeCell ref="B117:G117"/>
    <mergeCell ref="B125:C125"/>
    <mergeCell ref="B105:F105"/>
    <mergeCell ref="B69:F69"/>
    <mergeCell ref="B7:J7"/>
    <mergeCell ref="B20:F20"/>
    <mergeCell ref="B71:F71"/>
    <mergeCell ref="B73:G73"/>
    <mergeCell ref="B22:G22"/>
    <mergeCell ref="B40:F40"/>
    <mergeCell ref="B18:F18"/>
    <mergeCell ref="B44:G44"/>
    <mergeCell ref="A154:B154"/>
    <mergeCell ref="A37:B37"/>
    <mergeCell ref="A66:B66"/>
    <mergeCell ref="B107:G107"/>
    <mergeCell ref="B126:F126"/>
    <mergeCell ref="B148:G148"/>
    <mergeCell ref="B85:G85"/>
    <mergeCell ref="A151:B151"/>
    <mergeCell ref="B135:G135"/>
    <mergeCell ref="B146:F146"/>
    <mergeCell ref="B138:F138"/>
    <mergeCell ref="B56:F56"/>
    <mergeCell ref="B58:G58"/>
    <mergeCell ref="B42:F42"/>
    <mergeCell ref="B128:F128"/>
    <mergeCell ref="B133:F133"/>
    <mergeCell ref="B103:G103"/>
    <mergeCell ref="B113:G113"/>
    <mergeCell ref="B131:G131"/>
    <mergeCell ref="C91:D91"/>
  </mergeCells>
  <printOptions/>
  <pageMargins left="0.3" right="0.3" top="0.3" bottom="0.3" header="0.5" footer="0.5"/>
  <pageSetup horizontalDpi="600" verticalDpi="600" orientation="portrait" r:id="rId1"/>
  <rowBreaks count="4" manualBreakCount="4">
    <brk id="37" max="1" man="1"/>
    <brk id="66" max="1" man="1"/>
    <brk id="91" max="1" man="1"/>
    <brk id="125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J1"/>
  <sheetViews>
    <sheetView zoomScalePageLayoutView="0" workbookViewId="0" topLeftCell="M1">
      <selection activeCell="AC1" sqref="AC1"/>
    </sheetView>
  </sheetViews>
  <sheetFormatPr defaultColWidth="9.140625" defaultRowHeight="12.75"/>
  <sheetData>
    <row r="1" spans="1:36" s="1" customFormat="1" ht="17.25">
      <c r="A1" s="49" t="s">
        <v>78</v>
      </c>
      <c r="B1" s="16">
        <v>0</v>
      </c>
      <c r="C1" s="17">
        <v>0</v>
      </c>
      <c r="D1" s="18">
        <f>B1+C1</f>
        <v>0</v>
      </c>
      <c r="E1" s="17">
        <v>0</v>
      </c>
      <c r="F1" s="17">
        <v>0</v>
      </c>
      <c r="G1" s="18">
        <f>E1+F1</f>
        <v>0</v>
      </c>
      <c r="H1" s="18">
        <f>D1+G1</f>
        <v>0</v>
      </c>
      <c r="I1" s="17">
        <v>0</v>
      </c>
      <c r="J1" s="17">
        <v>0</v>
      </c>
      <c r="K1" s="18">
        <f>I1+J1</f>
        <v>0</v>
      </c>
      <c r="L1" s="17">
        <v>0</v>
      </c>
      <c r="M1" s="17">
        <v>0</v>
      </c>
      <c r="N1" s="18">
        <f>L1+M1</f>
        <v>0</v>
      </c>
      <c r="O1" s="15">
        <f>K1+N1</f>
        <v>0</v>
      </c>
      <c r="P1" s="17">
        <v>0</v>
      </c>
      <c r="Q1" s="17">
        <v>0</v>
      </c>
      <c r="R1" s="18">
        <f>P1+Q1</f>
        <v>0</v>
      </c>
      <c r="S1" s="17">
        <v>0</v>
      </c>
      <c r="T1" s="17">
        <v>0</v>
      </c>
      <c r="U1" s="18">
        <f>S1+T1</f>
        <v>0</v>
      </c>
      <c r="V1" s="15">
        <f>R1+U1</f>
        <v>0</v>
      </c>
      <c r="W1" s="17">
        <v>0</v>
      </c>
      <c r="X1" s="17">
        <v>0</v>
      </c>
      <c r="Y1" s="18">
        <f>W1+X1</f>
        <v>0</v>
      </c>
      <c r="Z1" s="17">
        <v>0</v>
      </c>
      <c r="AA1" s="17">
        <v>0</v>
      </c>
      <c r="AB1" s="18">
        <f>Z1+AA1</f>
        <v>0</v>
      </c>
      <c r="AC1" s="47">
        <f>(H1+K1+(N1+Y1)/2+(V1+AB1)/3)/10</f>
        <v>0</v>
      </c>
      <c r="AD1" s="20" t="e">
        <f>RANK(AC1,$AC$5:$AC$8)</f>
        <v>#N/A</v>
      </c>
      <c r="AG1" s="73" t="e">
        <f>RANK(Y1,Y$4:Y$18)</f>
        <v>#N/A</v>
      </c>
      <c r="AH1" s="74">
        <f>D1+O1</f>
        <v>0</v>
      </c>
      <c r="AI1" s="73" t="e">
        <f>RANK(AH1,AH$4:AH$18)</f>
        <v>#N/A</v>
      </c>
      <c r="AJ1" s="73" t="e">
        <f>RANK(AB1,AB$4:AB$18)</f>
        <v>#N/A</v>
      </c>
    </row>
  </sheetData>
  <sheetProtection/>
  <conditionalFormatting sqref="A1:AB1 AK1:AL1 AH1 AD1">
    <cfRule type="cellIs" priority="3" dxfId="0" operator="equal" stopIfTrue="1">
      <formula>0</formula>
    </cfRule>
  </conditionalFormatting>
  <conditionalFormatting sqref="A1:AC1 AG1 AJ1:AK1">
    <cfRule type="cellIs" priority="2" dxfId="0" operator="equal" stopIfTrue="1">
      <formula>0</formula>
    </cfRule>
  </conditionalFormatting>
  <conditionalFormatting sqref="A1:AC1 AG1 AJ1:AK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3.8515625" style="28" bestFit="1" customWidth="1"/>
    <col min="2" max="2" width="14.421875" style="28" bestFit="1" customWidth="1"/>
    <col min="3" max="3" width="14.28125" style="28" bestFit="1" customWidth="1"/>
    <col min="4" max="5" width="10.7109375" style="28" bestFit="1" customWidth="1"/>
    <col min="6" max="6" width="12.00390625" style="28" bestFit="1" customWidth="1"/>
    <col min="7" max="7" width="9.140625" style="28" customWidth="1"/>
    <col min="8" max="8" width="10.421875" style="29" customWidth="1"/>
    <col min="9" max="9" width="9.140625" style="28" customWidth="1"/>
    <col min="10" max="10" width="6.7109375" style="28" customWidth="1"/>
    <col min="11" max="16384" width="9.140625" style="28" customWidth="1"/>
  </cols>
  <sheetData>
    <row r="1" spans="1:8" ht="15">
      <c r="A1" s="183" t="s">
        <v>21</v>
      </c>
      <c r="B1" s="183"/>
      <c r="C1" s="183"/>
      <c r="D1" s="183"/>
      <c r="E1" s="183"/>
      <c r="F1" s="183"/>
      <c r="G1" s="183"/>
      <c r="H1" s="183"/>
    </row>
    <row r="2" spans="1:8" ht="23.25">
      <c r="A2" s="179" t="str">
        <f>'Temp-do NOT open'!A1</f>
        <v>Seymour</v>
      </c>
      <c r="B2" s="179"/>
      <c r="C2" s="179"/>
      <c r="D2" s="179"/>
      <c r="E2" s="179"/>
      <c r="F2" s="179"/>
      <c r="G2" s="179"/>
      <c r="H2" s="179"/>
    </row>
    <row r="3" ht="15.75" thickBot="1"/>
    <row r="4" spans="1:8" ht="15.75" customHeight="1">
      <c r="A4" s="180" t="s">
        <v>22</v>
      </c>
      <c r="B4" s="30"/>
      <c r="C4" s="30"/>
      <c r="D4" s="30"/>
      <c r="E4" s="30"/>
      <c r="F4" s="30"/>
      <c r="G4" s="30"/>
      <c r="H4" s="31"/>
    </row>
    <row r="5" spans="1:8" ht="15">
      <c r="A5" s="181"/>
      <c r="B5" s="32" t="s">
        <v>17</v>
      </c>
      <c r="C5" s="32"/>
      <c r="D5" s="32"/>
      <c r="E5" s="32"/>
      <c r="F5" s="32"/>
      <c r="G5" s="32"/>
      <c r="H5" s="33"/>
    </row>
    <row r="6" spans="1:8" ht="15">
      <c r="A6" s="181"/>
      <c r="B6" s="32"/>
      <c r="C6" s="32" t="s">
        <v>23</v>
      </c>
      <c r="D6" s="39">
        <f>'Temp-do NOT open'!B$1</f>
        <v>0</v>
      </c>
      <c r="F6" s="32"/>
      <c r="G6" s="32"/>
      <c r="H6" s="33"/>
    </row>
    <row r="7" spans="1:8" ht="15">
      <c r="A7" s="181"/>
      <c r="B7" s="32"/>
      <c r="C7" s="32" t="s">
        <v>24</v>
      </c>
      <c r="D7" s="40">
        <f>'Temp-do NOT open'!C$1</f>
        <v>0</v>
      </c>
      <c r="F7" s="32"/>
      <c r="G7" s="32"/>
      <c r="H7" s="33"/>
    </row>
    <row r="8" spans="1:8" ht="15.75">
      <c r="A8" s="181"/>
      <c r="B8" s="32"/>
      <c r="C8" s="34" t="s">
        <v>1</v>
      </c>
      <c r="D8" s="41">
        <f>D6+D7</f>
        <v>0</v>
      </c>
      <c r="F8" s="32"/>
      <c r="G8" s="32"/>
      <c r="H8" s="33"/>
    </row>
    <row r="9" spans="1:8" ht="15">
      <c r="A9" s="181"/>
      <c r="B9" s="32"/>
      <c r="C9" s="32"/>
      <c r="D9" s="32"/>
      <c r="F9" s="32"/>
      <c r="G9" s="32"/>
      <c r="H9" s="33"/>
    </row>
    <row r="10" spans="1:8" ht="15">
      <c r="A10" s="181"/>
      <c r="B10" s="32" t="s">
        <v>18</v>
      </c>
      <c r="C10" s="32"/>
      <c r="D10" s="32"/>
      <c r="F10" s="32"/>
      <c r="G10" s="32"/>
      <c r="H10" s="33"/>
    </row>
    <row r="11" spans="1:8" ht="15">
      <c r="A11" s="181"/>
      <c r="B11" s="32"/>
      <c r="C11" s="32" t="s">
        <v>23</v>
      </c>
      <c r="D11" s="39">
        <f>'Temp-do NOT open'!E$1</f>
        <v>0</v>
      </c>
      <c r="F11" s="32"/>
      <c r="G11" s="32"/>
      <c r="H11" s="33"/>
    </row>
    <row r="12" spans="1:8" ht="15">
      <c r="A12" s="181"/>
      <c r="B12" s="32"/>
      <c r="C12" s="32" t="s">
        <v>24</v>
      </c>
      <c r="D12" s="40">
        <f>'Temp-do NOT open'!F$1</f>
        <v>0</v>
      </c>
      <c r="F12" s="32"/>
      <c r="G12" s="32"/>
      <c r="H12" s="33"/>
    </row>
    <row r="13" spans="1:8" ht="15.75">
      <c r="A13" s="181"/>
      <c r="B13" s="32"/>
      <c r="C13" s="34" t="s">
        <v>1</v>
      </c>
      <c r="D13" s="41">
        <f>D11+D12</f>
        <v>0</v>
      </c>
      <c r="F13" s="32"/>
      <c r="G13" s="32"/>
      <c r="H13" s="33"/>
    </row>
    <row r="14" spans="1:8" ht="15.75" thickBot="1">
      <c r="A14" s="181"/>
      <c r="B14" s="32"/>
      <c r="C14" s="32"/>
      <c r="D14" s="32"/>
      <c r="E14" s="32"/>
      <c r="F14" s="32"/>
      <c r="G14" s="32"/>
      <c r="H14" s="33"/>
    </row>
    <row r="15" spans="1:8" ht="16.5" thickBot="1">
      <c r="A15" s="182"/>
      <c r="B15" s="35"/>
      <c r="C15" s="35"/>
      <c r="D15" s="35"/>
      <c r="E15" s="35"/>
      <c r="F15" s="177" t="s">
        <v>32</v>
      </c>
      <c r="G15" s="178"/>
      <c r="H15" s="42">
        <f>(D8+D13)/10</f>
        <v>0</v>
      </c>
    </row>
    <row r="16" spans="1:8" ht="15" customHeight="1">
      <c r="A16" s="180" t="s">
        <v>17</v>
      </c>
      <c r="B16" s="30"/>
      <c r="C16" s="30"/>
      <c r="D16" s="30"/>
      <c r="E16" s="30"/>
      <c r="F16" s="32"/>
      <c r="G16" s="32"/>
      <c r="H16" s="36"/>
    </row>
    <row r="17" spans="1:8" ht="15">
      <c r="A17" s="181"/>
      <c r="B17" s="32" t="s">
        <v>25</v>
      </c>
      <c r="C17" s="32"/>
      <c r="D17" s="32"/>
      <c r="E17" s="32"/>
      <c r="F17" s="32"/>
      <c r="G17" s="32"/>
      <c r="H17" s="36"/>
    </row>
    <row r="18" spans="1:8" ht="15">
      <c r="A18" s="181"/>
      <c r="B18" s="32"/>
      <c r="C18" s="32" t="s">
        <v>27</v>
      </c>
      <c r="D18" s="39">
        <f>'Temp-do NOT open'!I$1</f>
        <v>0</v>
      </c>
      <c r="F18" s="32"/>
      <c r="G18" s="32"/>
      <c r="H18" s="36"/>
    </row>
    <row r="19" spans="1:8" ht="15">
      <c r="A19" s="181"/>
      <c r="B19" s="32"/>
      <c r="C19" s="32" t="s">
        <v>28</v>
      </c>
      <c r="D19" s="40">
        <f>'Temp-do NOT open'!J$1</f>
        <v>0</v>
      </c>
      <c r="F19" s="32"/>
      <c r="G19" s="32"/>
      <c r="H19" s="36"/>
    </row>
    <row r="20" spans="1:8" ht="15.75">
      <c r="A20" s="181"/>
      <c r="B20" s="32"/>
      <c r="C20" s="34" t="s">
        <v>1</v>
      </c>
      <c r="D20" s="41">
        <f>D18+D19</f>
        <v>0</v>
      </c>
      <c r="F20" s="56" t="s">
        <v>1</v>
      </c>
      <c r="G20" s="57">
        <f>D20</f>
        <v>0</v>
      </c>
      <c r="H20" s="36"/>
    </row>
    <row r="21" spans="1:8" ht="15">
      <c r="A21" s="181"/>
      <c r="B21" s="32"/>
      <c r="C21" s="32"/>
      <c r="D21" s="32"/>
      <c r="F21" s="32"/>
      <c r="G21" s="32"/>
      <c r="H21" s="36"/>
    </row>
    <row r="22" spans="1:8" ht="15">
      <c r="A22" s="181"/>
      <c r="B22" s="32" t="s">
        <v>29</v>
      </c>
      <c r="C22" s="32"/>
      <c r="D22" s="32"/>
      <c r="F22" s="32"/>
      <c r="G22" s="32"/>
      <c r="H22" s="36"/>
    </row>
    <row r="23" spans="1:8" ht="15">
      <c r="A23" s="181"/>
      <c r="B23" s="32"/>
      <c r="C23" s="32" t="s">
        <v>27</v>
      </c>
      <c r="D23" s="39">
        <f>'Temp-do NOT open'!L$1</f>
        <v>0</v>
      </c>
      <c r="F23" s="32"/>
      <c r="G23" s="32"/>
      <c r="H23" s="36"/>
    </row>
    <row r="24" spans="1:8" ht="15">
      <c r="A24" s="181"/>
      <c r="B24" s="32"/>
      <c r="C24" s="32" t="s">
        <v>28</v>
      </c>
      <c r="D24" s="40">
        <f>'Temp-do NOT open'!M$1</f>
        <v>0</v>
      </c>
      <c r="F24" s="32"/>
      <c r="G24" s="32"/>
      <c r="H24" s="36"/>
    </row>
    <row r="25" spans="1:8" ht="15.75">
      <c r="A25" s="181"/>
      <c r="B25" s="32"/>
      <c r="C25" s="34" t="s">
        <v>1</v>
      </c>
      <c r="D25" s="41">
        <f>D23+D24</f>
        <v>0</v>
      </c>
      <c r="F25" s="32"/>
      <c r="G25" s="32"/>
      <c r="H25" s="36"/>
    </row>
    <row r="26" spans="1:8" ht="15">
      <c r="A26" s="181"/>
      <c r="B26" s="32"/>
      <c r="C26" s="32"/>
      <c r="D26" s="32"/>
      <c r="E26" s="185"/>
      <c r="H26" s="36"/>
    </row>
    <row r="27" spans="1:8" ht="15">
      <c r="A27" s="181"/>
      <c r="B27" s="32" t="s">
        <v>7</v>
      </c>
      <c r="C27" s="32"/>
      <c r="D27" s="32"/>
      <c r="E27" s="185"/>
      <c r="F27" s="186" t="s">
        <v>47</v>
      </c>
      <c r="G27" s="187">
        <f>(D25+D30)/2</f>
        <v>0</v>
      </c>
      <c r="H27" s="36"/>
    </row>
    <row r="28" spans="1:8" ht="15" customHeight="1">
      <c r="A28" s="181"/>
      <c r="B28" s="32"/>
      <c r="C28" s="32" t="s">
        <v>27</v>
      </c>
      <c r="D28" s="39">
        <f>'Temp-do NOT open'!W$1</f>
        <v>0</v>
      </c>
      <c r="E28" s="184"/>
      <c r="F28" s="186"/>
      <c r="G28" s="187"/>
      <c r="H28" s="36"/>
    </row>
    <row r="29" spans="1:8" ht="15">
      <c r="A29" s="181"/>
      <c r="B29" s="32"/>
      <c r="C29" s="32" t="s">
        <v>28</v>
      </c>
      <c r="D29" s="40">
        <f>'Temp-do NOT open'!X$1</f>
        <v>0</v>
      </c>
      <c r="E29" s="184"/>
      <c r="F29" s="32"/>
      <c r="G29" s="32"/>
      <c r="H29" s="36"/>
    </row>
    <row r="30" spans="1:8" ht="15.75">
      <c r="A30" s="181"/>
      <c r="B30" s="32"/>
      <c r="C30" s="34" t="s">
        <v>1</v>
      </c>
      <c r="D30" s="41">
        <f>D28+D29</f>
        <v>0</v>
      </c>
      <c r="H30" s="36"/>
    </row>
    <row r="31" spans="1:8" ht="15.75" thickBot="1">
      <c r="A31" s="181"/>
      <c r="B31" s="32"/>
      <c r="C31" s="32"/>
      <c r="D31" s="32"/>
      <c r="E31" s="32"/>
      <c r="F31" s="32"/>
      <c r="G31" s="32"/>
      <c r="H31" s="36"/>
    </row>
    <row r="32" spans="1:8" ht="16.5" thickBot="1">
      <c r="A32" s="182"/>
      <c r="B32" s="35"/>
      <c r="C32" s="35"/>
      <c r="D32" s="35"/>
      <c r="E32" s="35"/>
      <c r="F32" s="177" t="s">
        <v>33</v>
      </c>
      <c r="G32" s="178"/>
      <c r="H32" s="42">
        <f>(G20+G27)/10</f>
        <v>0</v>
      </c>
    </row>
    <row r="33" spans="1:8" ht="15" customHeight="1">
      <c r="A33" s="180" t="s">
        <v>18</v>
      </c>
      <c r="B33" s="30"/>
      <c r="C33" s="30"/>
      <c r="D33" s="30"/>
      <c r="E33" s="30"/>
      <c r="F33" s="30"/>
      <c r="G33" s="30"/>
      <c r="H33" s="37"/>
    </row>
    <row r="34" spans="1:8" ht="15">
      <c r="A34" s="181"/>
      <c r="B34" s="32" t="s">
        <v>25</v>
      </c>
      <c r="C34" s="32"/>
      <c r="D34" s="32"/>
      <c r="E34" s="32"/>
      <c r="F34" s="32"/>
      <c r="G34" s="32"/>
      <c r="H34" s="36"/>
    </row>
    <row r="35" spans="1:8" ht="15">
      <c r="A35" s="181"/>
      <c r="B35" s="32"/>
      <c r="C35" s="32" t="s">
        <v>30</v>
      </c>
      <c r="D35" s="39">
        <f>'Temp-do NOT open'!P$1</f>
        <v>0</v>
      </c>
      <c r="F35" s="32"/>
      <c r="G35" s="32"/>
      <c r="H35" s="36"/>
    </row>
    <row r="36" spans="1:8" ht="15">
      <c r="A36" s="181"/>
      <c r="B36" s="32"/>
      <c r="C36" s="32" t="s">
        <v>31</v>
      </c>
      <c r="D36" s="40">
        <f>'Temp-do NOT open'!Q$1</f>
        <v>0</v>
      </c>
      <c r="F36" s="32"/>
      <c r="G36" s="32"/>
      <c r="H36" s="36"/>
    </row>
    <row r="37" spans="1:8" ht="15.75">
      <c r="A37" s="181"/>
      <c r="B37" s="32"/>
      <c r="C37" s="34" t="s">
        <v>1</v>
      </c>
      <c r="D37" s="41">
        <f>D35+D36</f>
        <v>0</v>
      </c>
      <c r="F37" s="32"/>
      <c r="G37" s="32"/>
      <c r="H37" s="36"/>
    </row>
    <row r="38" spans="1:8" ht="15">
      <c r="A38" s="181"/>
      <c r="B38" s="32"/>
      <c r="C38" s="32"/>
      <c r="D38" s="32"/>
      <c r="F38" s="32"/>
      <c r="G38" s="32"/>
      <c r="H38" s="36"/>
    </row>
    <row r="39" spans="1:8" ht="15">
      <c r="A39" s="181"/>
      <c r="B39" s="32" t="s">
        <v>29</v>
      </c>
      <c r="C39" s="32"/>
      <c r="D39" s="32"/>
      <c r="F39" s="32"/>
      <c r="G39" s="32"/>
      <c r="H39" s="36"/>
    </row>
    <row r="40" spans="1:8" ht="15">
      <c r="A40" s="181"/>
      <c r="B40" s="32"/>
      <c r="C40" s="32" t="s">
        <v>27</v>
      </c>
      <c r="D40" s="39">
        <f>'Temp-do NOT open'!S$1</f>
        <v>0</v>
      </c>
      <c r="F40" s="32"/>
      <c r="G40" s="32"/>
      <c r="H40" s="36"/>
    </row>
    <row r="41" spans="1:8" ht="15">
      <c r="A41" s="181"/>
      <c r="B41" s="32"/>
      <c r="C41" s="32" t="s">
        <v>31</v>
      </c>
      <c r="D41" s="40">
        <f>'Temp-do NOT open'!T$1</f>
        <v>0</v>
      </c>
      <c r="F41" s="32"/>
      <c r="G41" s="32"/>
      <c r="H41" s="36"/>
    </row>
    <row r="42" spans="1:8" ht="15.75">
      <c r="A42" s="181"/>
      <c r="B42" s="32"/>
      <c r="C42" s="34" t="s">
        <v>1</v>
      </c>
      <c r="D42" s="41">
        <f>D40+D41</f>
        <v>0</v>
      </c>
      <c r="F42" s="32"/>
      <c r="G42" s="32"/>
      <c r="H42" s="36"/>
    </row>
    <row r="43" spans="1:8" ht="15">
      <c r="A43" s="181"/>
      <c r="B43" s="32"/>
      <c r="C43" s="32"/>
      <c r="D43" s="32"/>
      <c r="F43" s="32"/>
      <c r="G43" s="32"/>
      <c r="H43" s="36"/>
    </row>
    <row r="44" spans="1:8" ht="15">
      <c r="A44" s="181"/>
      <c r="B44" s="32" t="s">
        <v>20</v>
      </c>
      <c r="C44" s="32"/>
      <c r="D44" s="32"/>
      <c r="F44" s="32"/>
      <c r="G44" s="32"/>
      <c r="H44" s="36"/>
    </row>
    <row r="45" spans="1:8" ht="15">
      <c r="A45" s="181"/>
      <c r="B45" s="32"/>
      <c r="C45" s="32" t="s">
        <v>27</v>
      </c>
      <c r="D45" s="39">
        <f>'Temp-do NOT open'!Z$1</f>
        <v>0</v>
      </c>
      <c r="F45" s="32"/>
      <c r="G45" s="32"/>
      <c r="H45" s="36"/>
    </row>
    <row r="46" spans="1:8" ht="15">
      <c r="A46" s="181"/>
      <c r="B46" s="32"/>
      <c r="C46" s="32" t="s">
        <v>31</v>
      </c>
      <c r="D46" s="40">
        <f>'Temp-do NOT open'!AA$1</f>
        <v>0</v>
      </c>
      <c r="F46" s="32"/>
      <c r="G46" s="32"/>
      <c r="H46" s="36"/>
    </row>
    <row r="47" spans="1:8" ht="15.75">
      <c r="A47" s="181"/>
      <c r="B47" s="32"/>
      <c r="C47" s="34" t="s">
        <v>1</v>
      </c>
      <c r="D47" s="41">
        <f>D45+D46</f>
        <v>0</v>
      </c>
      <c r="F47" s="32"/>
      <c r="G47" s="32"/>
      <c r="H47" s="36"/>
    </row>
    <row r="48" spans="1:8" ht="15.75" thickBot="1">
      <c r="A48" s="181"/>
      <c r="B48" s="32"/>
      <c r="C48" s="32"/>
      <c r="D48" s="32"/>
      <c r="E48" s="32"/>
      <c r="F48" s="32"/>
      <c r="G48" s="32"/>
      <c r="H48" s="36"/>
    </row>
    <row r="49" spans="1:8" ht="16.5" thickBot="1">
      <c r="A49" s="182"/>
      <c r="B49" s="35"/>
      <c r="C49" s="35"/>
      <c r="D49" s="35"/>
      <c r="E49" s="35"/>
      <c r="F49" s="177" t="s">
        <v>35</v>
      </c>
      <c r="G49" s="178"/>
      <c r="H49" s="42">
        <f>(D37+D42+D47)/30</f>
        <v>0</v>
      </c>
    </row>
    <row r="50" spans="6:8" ht="16.5" thickBot="1">
      <c r="F50" s="27"/>
      <c r="H50" s="38"/>
    </row>
    <row r="51" spans="6:8" ht="16.5" thickBot="1">
      <c r="F51" s="177" t="s">
        <v>34</v>
      </c>
      <c r="G51" s="178"/>
      <c r="H51" s="42">
        <f>'Temp-do NOT open'!AC1</f>
        <v>0</v>
      </c>
    </row>
  </sheetData>
  <sheetProtection/>
  <mergeCells count="13">
    <mergeCell ref="A1:H1"/>
    <mergeCell ref="F15:G15"/>
    <mergeCell ref="F32:G32"/>
    <mergeCell ref="F49:G49"/>
    <mergeCell ref="E28:E29"/>
    <mergeCell ref="E26:E27"/>
    <mergeCell ref="F27:F28"/>
    <mergeCell ref="G27:G28"/>
    <mergeCell ref="F51:G51"/>
    <mergeCell ref="A2:H2"/>
    <mergeCell ref="A4:A15"/>
    <mergeCell ref="A33:A49"/>
    <mergeCell ref="A16:A32"/>
  </mergeCells>
  <printOptions horizontalCentered="1" verticalCentered="1"/>
  <pageMargins left="0.5" right="0.5" top="0.25" bottom="0.5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Chris Putnam</cp:lastModifiedBy>
  <cp:lastPrinted>2011-10-23T01:29:34Z</cp:lastPrinted>
  <dcterms:created xsi:type="dcterms:W3CDTF">2002-09-15T15:02:50Z</dcterms:created>
  <dcterms:modified xsi:type="dcterms:W3CDTF">2011-10-23T19:54:30Z</dcterms:modified>
  <cp:category/>
  <cp:version/>
  <cp:contentType/>
  <cp:contentStatus/>
</cp:coreProperties>
</file>